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xl/chartsheets/sheet1.xml" ContentType="application/vnd.openxmlformats-officedocument.spreadsheetml.chart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7055" windowHeight="9405"/>
  </bookViews>
  <sheets>
    <sheet name="Cover" sheetId="4" r:id="rId1"/>
    <sheet name="Chart1" sheetId="5" r:id="rId2"/>
    <sheet name="Calculator" sheetId="1" r:id="rId3"/>
    <sheet name="Tables" sheetId="2" r:id="rId4"/>
    <sheet name="Defintions" sheetId="3" r:id="rId5"/>
  </sheets>
  <calcPr calcId="124519"/>
</workbook>
</file>

<file path=xl/calcChain.xml><?xml version="1.0" encoding="utf-8"?>
<calcChain xmlns="http://schemas.openxmlformats.org/spreadsheetml/2006/main">
  <c r="D187" i="1"/>
  <c r="D185"/>
  <c r="D175"/>
  <c r="D162"/>
  <c r="C160"/>
  <c r="C159"/>
  <c r="C158"/>
  <c r="C157"/>
  <c r="D144"/>
  <c r="D146" s="1"/>
  <c r="C162" l="1"/>
  <c r="D163" s="1"/>
  <c r="B133" l="1"/>
  <c r="A133"/>
  <c r="C132"/>
  <c r="B132"/>
  <c r="A132"/>
  <c r="D99"/>
  <c r="E99" s="1"/>
  <c r="D95"/>
  <c r="D87"/>
  <c r="E87" s="1"/>
  <c r="D79"/>
  <c r="D68"/>
  <c r="D63"/>
  <c r="D54"/>
  <c r="D47"/>
  <c r="D40"/>
  <c r="E40" s="1"/>
  <c r="D26"/>
  <c r="E26" s="1"/>
  <c r="D17"/>
  <c r="D129" l="1"/>
  <c r="D134" s="1"/>
  <c r="D100"/>
  <c r="D102" s="1"/>
  <c r="D103" s="1"/>
  <c r="D109" s="1"/>
  <c r="D88"/>
  <c r="D90" s="1"/>
  <c r="D41"/>
  <c r="D42" s="1"/>
  <c r="D69" s="1"/>
  <c r="D119" s="1"/>
  <c r="D122" s="1"/>
  <c r="D27"/>
  <c r="D28" s="1"/>
  <c r="D30" s="1"/>
  <c r="D139" l="1"/>
  <c r="D147" s="1"/>
  <c r="D115"/>
  <c r="D13" s="1"/>
  <c r="D110"/>
  <c r="D111" s="1"/>
  <c r="D112" l="1"/>
  <c r="D113" s="1"/>
</calcChain>
</file>

<file path=xl/sharedStrings.xml><?xml version="1.0" encoding="utf-8"?>
<sst xmlns="http://schemas.openxmlformats.org/spreadsheetml/2006/main" count="379" uniqueCount="264">
  <si>
    <t>Non-Dwelling Buildings Load Calculation by NEC</t>
  </si>
  <si>
    <t>All design Calculations for Non-dwelling Buildings will be as per NEC standard calculation method while NEC Optional calculation method can be applied only for the following Non-Dwelling buildings (as permitted by NEC, Part IV. Optional Feeder and Service Load Calculations): a school, an existing installation and a new restaurant.</t>
  </si>
  <si>
    <t>FIRST: Lighting Loads</t>
  </si>
  <si>
    <t>Step#2: calculate the floor area in (ft2)</t>
  </si>
  <si>
    <t>Procedure</t>
  </si>
  <si>
    <t>Note</t>
  </si>
  <si>
    <t>Calculation</t>
  </si>
  <si>
    <r>
      <t xml:space="preserve">The floor area for each floor shall be calculated from the outside dimensions of the building, </t>
    </r>
    <r>
      <rPr>
        <sz val="12"/>
        <color theme="1"/>
        <rFont val="Calibri"/>
        <family val="2"/>
        <scheme val="minor"/>
      </rPr>
      <t xml:space="preserve">or other area involved. </t>
    </r>
  </si>
  <si>
    <r>
      <t>The calculated</t>
    </r>
    <r>
      <rPr>
        <sz val="12"/>
        <color rgb="FF000000"/>
        <rFont val="Calibri"/>
        <family val="2"/>
        <scheme val="minor"/>
      </rPr>
      <t xml:space="preserve"> </t>
    </r>
    <r>
      <rPr>
        <sz val="12"/>
        <color theme="1"/>
        <rFont val="Calibri"/>
        <family val="2"/>
        <scheme val="minor"/>
      </rPr>
      <t>floor area shall not include open porches, garages, or</t>
    </r>
    <r>
      <rPr>
        <sz val="12"/>
        <color rgb="FF000000"/>
        <rFont val="Calibri"/>
        <family val="2"/>
        <scheme val="minor"/>
      </rPr>
      <t xml:space="preserve"> </t>
    </r>
    <r>
      <rPr>
        <sz val="12"/>
        <color theme="1"/>
        <rFont val="Calibri"/>
        <family val="2"/>
        <scheme val="minor"/>
      </rPr>
      <t>unused or unfinished spaces not adaptable for future use (like some attics, cellars, and crawl spaces).</t>
    </r>
  </si>
  <si>
    <t>Step#1: determine the general lighting load density (in VA/ft2) for the building occupancy under design by Using Table 220.12.</t>
  </si>
  <si>
    <t>Step#3: General lighting load in (VA) = Area of Occupancy in (ft2) X general lighting load density in (VA/ft2)</t>
  </si>
  <si>
    <t>Step#4: Apply lighting demand factor from table 220.42 for type of building under design.</t>
  </si>
  <si>
    <t>The demand factors of table 220.42 shall not apply to the calculated load of feeders or services supplying areas in hospitals, hotels, and motels where the entire lighting is likely to be used at one time, as in operating rooms, ballrooms, or dining rooms.</t>
  </si>
  <si>
    <t>As per NEC section 210.21, If there is Lighting Outlets for heavy-duty Lampholders in the Non-Dwelling Building, It shall be calculated at a minimum of 600 volt-amperes.</t>
  </si>
  <si>
    <t>VA</t>
  </si>
  <si>
    <t>Area  =</t>
  </si>
  <si>
    <t>ft2</t>
  </si>
  <si>
    <t>general lighting load density =</t>
  </si>
  <si>
    <t>VA/ft2</t>
  </si>
  <si>
    <t>First Part of Demand Load =</t>
  </si>
  <si>
    <t>Second Part of Demand Load =</t>
  </si>
  <si>
    <t>Third Part of Demand Load =</t>
  </si>
  <si>
    <t>General Lighting Demand Load =</t>
  </si>
  <si>
    <t>General lighting load =</t>
  </si>
  <si>
    <r>
      <rPr>
        <sz val="12"/>
        <color rgb="FFFF0000"/>
        <rFont val="Calibri"/>
        <family val="2"/>
        <scheme val="minor"/>
      </rPr>
      <t xml:space="preserve">General lighting outlets: </t>
    </r>
    <r>
      <rPr>
        <sz val="12"/>
        <color rgb="FF292526"/>
        <rFont val="Calibri"/>
        <family val="2"/>
        <scheme val="minor"/>
      </rPr>
      <t xml:space="preserve">are those Outlets intended for general use for fixed-in-place luminaires (lighting fixtures). They are only used for lighting for the normal use of the occupants and </t>
    </r>
    <r>
      <rPr>
        <sz val="12"/>
        <color theme="1"/>
        <rFont val="Calibri"/>
        <family val="2"/>
        <scheme val="minor"/>
      </rPr>
      <t>Its intensity should be adequate for any type of work performed in the area.</t>
    </r>
  </si>
  <si>
    <r>
      <rPr>
        <sz val="12"/>
        <color rgb="FFFF0000"/>
        <rFont val="Calibri"/>
        <family val="2"/>
        <scheme val="minor"/>
      </rPr>
      <t xml:space="preserve">Show Window: </t>
    </r>
    <r>
      <rPr>
        <sz val="12"/>
        <color theme="1"/>
        <rFont val="Calibri"/>
        <family val="2"/>
        <scheme val="minor"/>
      </rPr>
      <t>Any window used or designed to be used for the display of goods or advertising material, whether it is fully or partly enclosed or entirely open at the rear and whether or not it has a platform raised higher than the street floor level. The Show-window lighting branch circuits are often used in commercial buildings.</t>
    </r>
  </si>
  <si>
    <t>the show window lighting load = 180 volt-amperes x number of receptacles</t>
  </si>
  <si>
    <t xml:space="preserve">one receptacle outlet shall be installed for each 3.7 linear m (12 linear ft) or major fraction thereof of show window area measured horizontally at its maximum width </t>
  </si>
  <si>
    <t>The show window total load = load of receptacles + load of lighting = (180 VA X number of receptacles) + (200 VA x show-window length (in feet)</t>
  </si>
  <si>
    <t>the Calculation Method of show window lighting depend on power supply method. So, Two cases are existing</t>
  </si>
  <si>
    <t xml:space="preserve">Number of Receptacles = </t>
  </si>
  <si>
    <t>ft</t>
  </si>
  <si>
    <t>show-window length =</t>
  </si>
  <si>
    <t>nos.</t>
  </si>
  <si>
    <t>Case#2: If the Show Window receptacle(s) rdon’t supplies the show window lighting load</t>
  </si>
  <si>
    <t>Case#1: If the Show Window  receptacle(s)  supplies the show window lighting load</t>
  </si>
  <si>
    <t>If the maximum volt-ampere rating of the equipment and lights used for show window lighting is known, calculate the show widow load as explained in the above two options. then, you must select the greater load value to be used for design of branch circuits and feeder.</t>
  </si>
  <si>
    <t>Major fraction</t>
  </si>
  <si>
    <t>Please Select the Calculation Case that you have from the two cases in below</t>
  </si>
  <si>
    <t>2- Show-window lighting</t>
  </si>
  <si>
    <t>1- General lighting</t>
  </si>
  <si>
    <t>3- Track lighting</t>
  </si>
  <si>
    <r>
      <rPr>
        <sz val="12"/>
        <color rgb="FFFF0000"/>
        <rFont val="Calibri"/>
        <family val="2"/>
        <scheme val="minor"/>
      </rPr>
      <t xml:space="preserve">Lighting track: </t>
    </r>
    <r>
      <rPr>
        <sz val="12"/>
        <color theme="1"/>
        <rFont val="Calibri"/>
        <family val="2"/>
        <scheme val="minor"/>
      </rPr>
      <t xml:space="preserve">is a manufactured assembly designed to support and energize luminaires (lighting fixtures) that are capable of being readily repositioned on the track. Its length can be altered by addition or subtraction of sections of track. Track lighting is often used in commercial buildings for accent lighting. </t>
    </r>
  </si>
  <si>
    <t>As per NEC section 220.43(B), an additional load of 150 volt-amperes shall be included for every 600 mm (2 ft) of lighting track or fraction thereof.</t>
  </si>
  <si>
    <t>As per Section 220.43(B) ,This method for calculations for Track Lighting Load is applied for commercial buildings but it will not be applied for dwelling units or guest rooms or guest suites of hotels or motels) because in these buildings the track lighting load will not be added to the service load.</t>
  </si>
  <si>
    <t>If the quantity of track lighting fixtures and the lamp wattage are known, then calculate the total load of the track = quantity of track lighting fixtures x number of lamps/fixture x lamp wattage, then, you must select the greater load value to be used for design of branch circuits and feeder.</t>
  </si>
  <si>
    <t>the Calculation Method of Track lighting depend on if the Track Circuits are current limited or not. So, Two cases are existing</t>
  </si>
  <si>
    <t xml:space="preserve">Case#1: if the Track Circuits are not current limited </t>
  </si>
  <si>
    <t xml:space="preserve">Case#2: if the Track Circuits are  current limited </t>
  </si>
  <si>
    <t>current limited means that the track lighting is supplied through a device that limits the current to the track (a supplementary over-current protective device that may be fuse or circuit breaker)</t>
  </si>
  <si>
    <t>Track length =</t>
  </si>
  <si>
    <t xml:space="preserve">Number of (2 ft) pieces and Major faraction of Track = </t>
  </si>
  <si>
    <t xml:space="preserve">the Track lighting load = 150 volt-amperes x Number of (2 ft) pieces and Major faraction of Track = </t>
  </si>
  <si>
    <t>the track lighting total load = voltage x device rating (Amps)</t>
  </si>
  <si>
    <t>Voltage Rating of Track</t>
  </si>
  <si>
    <t>Current Limiting Device Rating</t>
  </si>
  <si>
    <t>V</t>
  </si>
  <si>
    <t>Amps</t>
  </si>
  <si>
    <t>4- Sign and outline lighting</t>
  </si>
  <si>
    <r>
      <rPr>
        <sz val="12"/>
        <color rgb="FFFF0000"/>
        <rFont val="Calibri"/>
        <family val="2"/>
        <scheme val="minor"/>
      </rPr>
      <t>Sign and Outline Lighting:</t>
    </r>
    <r>
      <rPr>
        <sz val="12"/>
        <color theme="1"/>
        <rFont val="Calibri"/>
        <family val="2"/>
        <scheme val="minor"/>
      </rPr>
      <t xml:space="preserve"> An arrangement of incandescent lamps, electric-discharge lighting, or other electrically powered light sources to outline or call attention to certain features such as the shape of a building or the decoration of a window. Sign and outline lighting illumination systems include, but are not limited to, cold cathode neon tubing, high-intensity discharge lamps (HID), fluorescent or incandescent lamps, light-emitting diodes (LEDs), and electroluminescent and inductance lighting.</t>
    </r>
  </si>
  <si>
    <r>
      <rPr>
        <sz val="12"/>
        <color rgb="FFFF0000"/>
        <rFont val="Calibri"/>
        <family val="2"/>
        <scheme val="minor"/>
      </rPr>
      <t>Section Sign:</t>
    </r>
    <r>
      <rPr>
        <sz val="12"/>
        <color theme="1"/>
        <rFont val="Calibri"/>
        <family val="2"/>
        <scheme val="minor"/>
      </rPr>
      <t xml:space="preserve"> A sign or outline lighting system, shipped as subassemblies that requires field-installed wiring between the subassemblies to complete the overall sign. The subassemblies are either physically joined to form a single sign unit or are installed as separate remote parts of an overall sign.</t>
    </r>
  </si>
  <si>
    <r>
      <t xml:space="preserve">As per section 600.5 (A), At least one dedicated </t>
    </r>
    <r>
      <rPr>
        <b/>
        <sz val="12"/>
        <color theme="1"/>
        <rFont val="Calibri"/>
        <family val="2"/>
        <scheme val="minor"/>
      </rPr>
      <t xml:space="preserve">sign and outline </t>
    </r>
    <r>
      <rPr>
        <sz val="12"/>
        <color rgb="FF000000"/>
        <rFont val="Calibri"/>
        <family val="2"/>
        <scheme val="minor"/>
      </rPr>
      <t>branch circuit must be provided for each commercial Space at each entrance of a commercial building / occupancy accessible to pedestrians.</t>
    </r>
  </si>
  <si>
    <t>Service hallways or corridors shall not be considered accessible to pedestrians, no sign and outline lighting branch circuits will be added there.</t>
  </si>
  <si>
    <t>The loads for branch circuits of sign and outline lighting shall be added in the design stage of new commercial buildings for each commercial space as per 600.5 (A), because it is not convenient to add it later when the space is occupied or when a new occupant moves into an existing space.</t>
  </si>
  <si>
    <t>As per NEC section 220.14 (F) , Sign and outline lighting outlets shall be calculated at a minimum Load of 1200 volt-amperes for each required branch circuit specified in 600.5(A).</t>
  </si>
  <si>
    <t>Section 220.14(F) assigns 1200 volt-amperes as a minimum circuit load for the signs and outline lighting branch circuit, but  If the actual load for a sign and outline lighting unit is known to be larger than 1200 VA, then the actual load is used for calculation purposes.</t>
  </si>
  <si>
    <t>Large signs  usually be a multi section sign  have load requirements that exceed the ratings permitted by section 600.5(B) will be divided to group of branch circuits supplied by a feeder which is not limited by the rating specified in 600.5(B).</t>
  </si>
  <si>
    <t>Number of sections for a Large Sign Unit ( each section has dedicated branch ciruit)=</t>
  </si>
  <si>
    <t>the Sign and outline lighting Load =</t>
  </si>
  <si>
    <t>Number of Sign and Outline Lighting Units (One Section Units)  =</t>
  </si>
  <si>
    <t>5- Other lighting</t>
  </si>
  <si>
    <t xml:space="preserve">All Additional lighting loads should be computed separately from the general lighting load and then added to the general lighting load. </t>
  </si>
  <si>
    <t>Unfortunately, The NEC code don’t provide calculation rules for lighting types included under these additional lighting loads.</t>
  </si>
  <si>
    <t>The additional lighting loads are those loads not covered by NEC Code such as: Security lighting, Parking area lighting, Sidewalk lighting, Roadway lighting, Stadium lighting, Tunnel Lighting, etc.</t>
  </si>
  <si>
    <t>the Actual Lighting Load #1</t>
  </si>
  <si>
    <t>the Actual Lighting Load #2</t>
  </si>
  <si>
    <t>the Actual Lighting Load #3</t>
  </si>
  <si>
    <t>Total Other Lighting Loads</t>
  </si>
  <si>
    <t xml:space="preserve">6- heavy-duty Lampholders  </t>
  </si>
  <si>
    <t>Number of heavy-duty Lampholders outlets =</t>
  </si>
  <si>
    <t>the Total heavy-duty Lampholders  Load =</t>
  </si>
  <si>
    <r>
      <rPr>
        <sz val="12"/>
        <color rgb="FFFF0000"/>
        <rFont val="Calibri"/>
        <family val="2"/>
        <scheme val="minor"/>
      </rPr>
      <t xml:space="preserve">Receptacle: </t>
    </r>
    <r>
      <rPr>
        <sz val="12"/>
        <color theme="1"/>
        <rFont val="Calibri"/>
        <family val="2"/>
        <scheme val="minor"/>
      </rPr>
      <t xml:space="preserve">A receptacle is a contact device installed at the outlet for the connection of an attachment plug. </t>
    </r>
  </si>
  <si>
    <r>
      <rPr>
        <sz val="12"/>
        <color rgb="FFFF0000"/>
        <rFont val="Calibri"/>
        <family val="2"/>
        <scheme val="minor"/>
      </rPr>
      <t xml:space="preserve">Receptacle Outlet: </t>
    </r>
    <r>
      <rPr>
        <sz val="12"/>
        <color theme="1"/>
        <rFont val="Calibri"/>
        <family val="2"/>
        <scheme val="minor"/>
      </rPr>
      <t>An outlet where one or more receptacles are installed.</t>
    </r>
  </si>
  <si>
    <r>
      <rPr>
        <sz val="12"/>
        <color rgb="FFFF0000"/>
        <rFont val="Calibri"/>
        <family val="2"/>
        <scheme val="minor"/>
      </rPr>
      <t>Multi-outlet Assembly:</t>
    </r>
    <r>
      <rPr>
        <sz val="12"/>
        <color theme="1"/>
        <rFont val="Calibri"/>
        <family val="2"/>
        <scheme val="minor"/>
      </rPr>
      <t xml:space="preserve"> are metal or nonmetallic raceways that are usually surface, flush, or freestanding mounted designed to hold branch circuit conductors and receptacles, assembled in the field or at the factory. The definition of multi-outlet assembly includes a reference to a freestanding assembly with multiple outlets, commonly called a power pole.</t>
    </r>
  </si>
  <si>
    <t>The number of receptacle Outlets my not equal to the number of receptacles installed on these outlets. For example, a duplex receptacle has two contact devices on the same receptacle outlet. In this case number of receptacles = 2 while the number of receptacle outlets = 1.</t>
  </si>
  <si>
    <r>
      <rPr>
        <sz val="12"/>
        <color rgb="FFFF0000"/>
        <rFont val="Calibri"/>
        <family val="2"/>
        <scheme val="minor"/>
      </rPr>
      <t xml:space="preserve">Branch Circuit, Multiwire: </t>
    </r>
    <r>
      <rPr>
        <sz val="12"/>
        <color theme="1"/>
        <rFont val="Calibri"/>
        <family val="2"/>
        <scheme val="minor"/>
      </rPr>
      <t>A branch circuit that consists of two or more ungrounded conductors that have a voltage between them, and a grounded conductor that has equal voltage between it and each ungrounded conductor of the circuit and that is connected to the neutral or grounded conductor of the system.</t>
    </r>
  </si>
  <si>
    <r>
      <rPr>
        <sz val="12"/>
        <color rgb="FFFF0000"/>
        <rFont val="Calibri"/>
        <family val="2"/>
        <scheme val="minor"/>
      </rPr>
      <t>Multiple Branch Circuits:</t>
    </r>
    <r>
      <rPr>
        <b/>
        <sz val="12"/>
        <color rgb="FF880000"/>
        <rFont val="Calibri"/>
        <family val="2"/>
        <scheme val="minor"/>
      </rPr>
      <t xml:space="preserve"> </t>
    </r>
    <r>
      <rPr>
        <sz val="12"/>
        <rFont val="Calibri"/>
        <family val="2"/>
        <scheme val="minor"/>
      </rPr>
      <t>are</t>
    </r>
    <r>
      <rPr>
        <b/>
        <sz val="12"/>
        <color rgb="FF880000"/>
        <rFont val="Calibri"/>
        <family val="2"/>
        <scheme val="minor"/>
      </rPr>
      <t xml:space="preserve"> </t>
    </r>
    <r>
      <rPr>
        <sz val="12"/>
        <color rgb="FF000000"/>
        <rFont val="Calibri"/>
        <family val="2"/>
        <scheme val="minor"/>
      </rPr>
      <t>two or more branch circuits supply devices or equipment</t>
    </r>
    <r>
      <rPr>
        <b/>
        <sz val="12"/>
        <color rgb="FF880000"/>
        <rFont val="Calibri"/>
        <family val="2"/>
        <scheme val="minor"/>
      </rPr>
      <t xml:space="preserve"> </t>
    </r>
    <r>
      <rPr>
        <sz val="12"/>
        <color rgb="FF000000"/>
        <rFont val="Calibri"/>
        <family val="2"/>
        <scheme val="minor"/>
      </rPr>
      <t>on the same yoke.</t>
    </r>
  </si>
  <si>
    <r>
      <rPr>
        <sz val="12"/>
        <color rgb="FFFF0000"/>
        <rFont val="Calibri"/>
        <family val="2"/>
        <scheme val="minor"/>
      </rPr>
      <t>A bathroom:</t>
    </r>
    <r>
      <rPr>
        <sz val="12"/>
        <color theme="1"/>
        <rFont val="Calibri"/>
        <family val="2"/>
        <scheme val="minor"/>
      </rPr>
      <t xml:space="preserve"> is defined in Article 100 as “an area including a basin with one or more of the following: a toilet, a urinal, a tub, a shower, a bidet, or similar plumbing fixtures.”</t>
    </r>
  </si>
  <si>
    <r>
      <rPr>
        <sz val="12"/>
        <color rgb="FFFF0000"/>
        <rFont val="Calibri"/>
        <family val="2"/>
        <scheme val="minor"/>
      </rPr>
      <t xml:space="preserve">The term appliance: </t>
    </r>
    <r>
      <rPr>
        <sz val="12"/>
        <color theme="1"/>
        <rFont val="Calibri"/>
        <family val="2"/>
        <scheme val="minor"/>
      </rPr>
      <t xml:space="preserve"> designates utilization equipment commonly built in standardized types and sizes and installed as a unit to perform specific function(S) such as clothes washing, air conditioning, food mixing, deep frying, etc. Some examples of appliances that are fastened in place whether direct wired or cord and plug connected include dishwashers, kitchen-waste disposers, trash compactors, attic fans and water heaters. </t>
    </r>
  </si>
  <si>
    <r>
      <rPr>
        <sz val="12"/>
        <color rgb="FFFF0000"/>
        <rFont val="Calibri"/>
        <family val="2"/>
        <scheme val="minor"/>
      </rPr>
      <t xml:space="preserve">Appliance, Fixed </t>
    </r>
    <r>
      <rPr>
        <sz val="12"/>
        <color theme="1"/>
        <rFont val="Calibri"/>
        <family val="2"/>
        <scheme val="minor"/>
      </rPr>
      <t>is An appliance that is fastened or otherwise secured at a specific location.</t>
    </r>
  </si>
  <si>
    <r>
      <rPr>
        <sz val="12"/>
        <color rgb="FFFF0000"/>
        <rFont val="Calibri"/>
        <family val="2"/>
        <scheme val="minor"/>
      </rPr>
      <t xml:space="preserve">Appliance, Portable </t>
    </r>
    <r>
      <rPr>
        <sz val="12"/>
        <color theme="1"/>
        <rFont val="Calibri"/>
        <family val="2"/>
        <scheme val="minor"/>
      </rPr>
      <t>is An appliance that is actually moved or can easily be moved from one place to another in normal use.</t>
    </r>
  </si>
  <si>
    <r>
      <rPr>
        <sz val="12"/>
        <color rgb="FFFF0000"/>
        <rFont val="Calibri"/>
        <family val="2"/>
        <scheme val="minor"/>
      </rPr>
      <t>Appliance, Stationary</t>
    </r>
    <r>
      <rPr>
        <sz val="12"/>
        <color theme="1"/>
        <rFont val="Calibri"/>
        <family val="2"/>
        <scheme val="minor"/>
      </rPr>
      <t xml:space="preserve"> is An appliance that is not easily moved from one place to another in normal use.</t>
    </r>
  </si>
  <si>
    <r>
      <rPr>
        <sz val="12"/>
        <color rgb="FFFF0000"/>
        <rFont val="Calibri"/>
        <family val="2"/>
        <scheme val="minor"/>
      </rPr>
      <t xml:space="preserve">A heat pump </t>
    </r>
    <r>
      <rPr>
        <sz val="12"/>
        <color theme="1"/>
        <rFont val="Calibri"/>
        <family val="2"/>
        <scheme val="minor"/>
      </rPr>
      <t>is a device that acts as an air conditioner in the summer and as a heater in the winter. Heat pumps look and function exactly like an air conditioner except it has a reversible cycle.</t>
    </r>
  </si>
  <si>
    <t>Don’t apply the values of table 220.12 before reviewing the following notes:</t>
  </si>
  <si>
    <t>2- Under any conditions, don’t use values less than that specified in table 220.12, there are no exceptions.</t>
  </si>
  <si>
    <t>The general lighting load unit values specified in table 220.12 for guest rooms or guest suites of hotels and motels includes All general-use receptacle outlets of 20-ampere rating or less, including receptacles connected to Bathroom Branch Circuits, So, no need to add the above outlets in load calculations per NEC method.</t>
  </si>
  <si>
    <t>The NEC method and table 220.12 are applied for any Additions to Existing Installations for non-dwelling installations.</t>
  </si>
  <si>
    <t>Energy saving–type calculations (which used to reduce the connected lighting load and actual power consumption) are not permitted to be used to determine the minimum calculated lighting load if they produce loads less than the load calculated according to 220.12.</t>
  </si>
  <si>
    <t>If the required information for calculating the actual full load for every individual lighting fixture in the circuit is available, the following procedure will be applied: 1- Calculate the actual load for the lighting branch circuit by summing of actual full load for its individual lighting fixtures.  2- Compare the values obtained from NEC method with that obtained from actual load method and select the greater load value to be used in the design.</t>
  </si>
  <si>
    <t>As per NEC Section 220.18 (b) states , circuits supplying lighting units that have ballasts, transformers, autotransformers, or LED drivers, the calculated load shall be based on the total ampere ratings of such units and not on the total watts of the lamps.</t>
  </si>
  <si>
    <t xml:space="preserve"> 1- The unit values herein are based on minimum load conditions and 100 percent power factor (i.e. Load in VA = Load in Watt) and may not provide sufficient lighting for the installation contemplated. So, the designer can choose a higher value based on the existing design conditions. </t>
  </si>
  <si>
    <t>Second: Receptacles Loads</t>
  </si>
  <si>
    <t>As per NEC section 220.14(I), Receptacle outlets load shall be calculated at not less than:</t>
  </si>
  <si>
    <t>180 volt-amperes for each single receptacle</t>
  </si>
  <si>
    <t xml:space="preserve">180 volt-amperes for each multiple receptacle (duplex or triplex) on one yoke. </t>
  </si>
  <si>
    <t>90 volt- amperes per receptacle for multiple receptacles (four or more).</t>
  </si>
  <si>
    <t xml:space="preserve">TOTAL LIGHTING LOAD = </t>
  </si>
  <si>
    <t>1- General-Use Receptacles</t>
  </si>
  <si>
    <t>Number of Single, Duplex and Triplex Receptacles =</t>
  </si>
  <si>
    <t>Number of Multiple receptacles (Four or more) =</t>
  </si>
  <si>
    <t>Total General-Use Receptacle Load</t>
  </si>
  <si>
    <t>if a receptacle is dedicated for a specific device, then the actual load is used and If this dedicated load is continuous, then the 125% overrate is appropriate.</t>
  </si>
  <si>
    <r>
      <rPr>
        <sz val="12"/>
        <color rgb="FFFF0000"/>
        <rFont val="Calibri"/>
        <family val="2"/>
        <scheme val="minor"/>
      </rPr>
      <t xml:space="preserve">Guest Room: </t>
    </r>
    <r>
      <rPr>
        <sz val="12"/>
        <color theme="1"/>
        <rFont val="Calibri"/>
        <family val="2"/>
        <scheme val="minor"/>
      </rPr>
      <t>An accommodation combining living, sleeping, sanitary, and storage facilities within a compartment.</t>
    </r>
  </si>
  <si>
    <r>
      <rPr>
        <sz val="12"/>
        <color rgb="FFFF0000"/>
        <rFont val="Calibri"/>
        <family val="2"/>
        <scheme val="minor"/>
      </rPr>
      <t>Guest Suite:</t>
    </r>
    <r>
      <rPr>
        <sz val="12"/>
        <color theme="1"/>
        <rFont val="Calibri"/>
        <family val="2"/>
        <scheme val="minor"/>
      </rPr>
      <t xml:space="preserve"> An accommodation with two or more contiguous rooms comprising a compartment, with or without doors between such rooms, that provides living, sleeping, sanitary, and storage facilities.</t>
    </r>
  </si>
  <si>
    <t>In Commercial and Industrial Buildings, it is common to use  fixed multioutlet assemblies, which can be classified to two types according to method of usage as follows:</t>
  </si>
  <si>
    <t xml:space="preserve">2- Fixed Multioutlet Assemblies Load </t>
  </si>
  <si>
    <r>
      <rPr>
        <b/>
        <sz val="12"/>
        <color theme="1"/>
        <rFont val="Calibri"/>
        <family val="2"/>
        <scheme val="minor"/>
      </rPr>
      <t xml:space="preserve">B- Heavy use: </t>
    </r>
    <r>
      <rPr>
        <sz val="12"/>
        <color theme="1"/>
        <rFont val="Calibri"/>
        <family val="2"/>
        <scheme val="minor"/>
      </rPr>
      <t>which is characterized by all the cord-connected equipment generally operating at the same time, as defined in 220.14(H)(2). An example of heavy use is a retail outlet displaying television sets, where most, if not all, sets are operating simultaneously.</t>
    </r>
  </si>
  <si>
    <r>
      <rPr>
        <b/>
        <sz val="12"/>
        <color theme="1"/>
        <rFont val="Calibri"/>
        <family val="2"/>
        <scheme val="minor"/>
      </rPr>
      <t xml:space="preserve">A- Light use: </t>
    </r>
    <r>
      <rPr>
        <sz val="12"/>
        <color theme="1"/>
        <rFont val="Calibri"/>
        <family val="2"/>
        <scheme val="minor"/>
      </rPr>
      <t>which means that not all the cord-connected equipment is expected to be used at the same time, as defined in 220.14(H)(1). An example of light use is a workbench area where one worker uses one electrical tool at a time.</t>
    </r>
  </si>
  <si>
    <t>As per NEC section 220.14(H), Fixed multioutlet assemblies used shall be calculated as follows:</t>
  </si>
  <si>
    <r>
      <rPr>
        <b/>
        <sz val="12"/>
        <color theme="1"/>
        <rFont val="Calibri"/>
        <family val="2"/>
        <scheme val="minor"/>
      </rPr>
      <t>A- For Light use</t>
    </r>
    <r>
      <rPr>
        <sz val="12"/>
        <color theme="1"/>
        <rFont val="Calibri"/>
        <family val="2"/>
        <scheme val="minor"/>
      </rPr>
      <t>, each 1.5 m (5 ft) or fraction thereof of each separate and continuous length shall be considered as one outlet of not less than 180 volt-amperes.</t>
    </r>
  </si>
  <si>
    <r>
      <rPr>
        <b/>
        <sz val="12"/>
        <color theme="1"/>
        <rFont val="Calibri"/>
        <family val="2"/>
        <scheme val="minor"/>
      </rPr>
      <t>B- For heavy use,</t>
    </r>
    <r>
      <rPr>
        <sz val="12"/>
        <color theme="1"/>
        <rFont val="Calibri"/>
        <family val="2"/>
        <scheme val="minor"/>
      </rPr>
      <t xml:space="preserve"> each 300 mm (1 ft) or fraction thereof shall be considered as an outlet of not less than 180 volt-amperes.</t>
    </r>
  </si>
  <si>
    <t>if Fixed multioutlet assemblies is dedicated for a specific device, then the actual load is used and If this dedicated load is continuous, then the 125% overrate is appropriate.</t>
  </si>
  <si>
    <t>Fixed multioutlet assemblies in guest rooms or guest suites of hotels and motels are included in The general lighting load unit values specified in table 220.12. So, no need to add the Fixed multioutlet assemblies in load calculations for these locations.</t>
  </si>
  <si>
    <t>Light Use length of Fixed Multioutlet Assemblies =</t>
  </si>
  <si>
    <t>Heavy Use length of Fixed Multioutlet Assemblies =</t>
  </si>
  <si>
    <t xml:space="preserve">Number of (5 ft) pieces and Major faraction of Light Use length  = </t>
  </si>
  <si>
    <t>Total Fixed Multioutlet Assemblies Load =</t>
  </si>
  <si>
    <t>3- Unknown Receptacle Loads ( for Office Buildings and Banks Only)</t>
  </si>
  <si>
    <t>Procedure &amp; Notes</t>
  </si>
  <si>
    <t>As per NEC section 220.14(K), in bank and office buildings, if the number of receptacles is unknown, we can calculate the receptacles load by multiplying the bank or office building area in ft2 by the unit value (1 VA/ft2).</t>
  </si>
  <si>
    <t>if the number of receptacles is known, then we can calculate the receptacles load to be the larger of the following two loads:</t>
  </si>
  <si>
    <t>1- Load computed as per this Rule,</t>
  </si>
  <si>
    <t>2- Load computed as per above 2 Rules for General-Use Receptacles and Fixed Multioutlet Assemblies.</t>
  </si>
  <si>
    <t>Office Building or Bank Area =</t>
  </si>
  <si>
    <t>Unknown Receptacle Load =</t>
  </si>
  <si>
    <t>Known Receptacle Load =</t>
  </si>
  <si>
    <t>Total Office Building or Bank Receptacle and Fixed Multioutlet Assemblies Load =</t>
  </si>
  <si>
    <t xml:space="preserve">4- Demand Load for Receptacle and Fixed Multioutlet Assemblies </t>
  </si>
  <si>
    <t>As per NEC section 220.44, General-Use Receptacles and Fixed Multioutlet Assemblies  are subjected to demand factors by either of the following two methods:</t>
  </si>
  <si>
    <t>Procedure &amp; Note</t>
  </si>
  <si>
    <t>1- If the occupancy is not one of the types listed in Table 220.42 and receptacle loads greater than 10,000 volt-amperes, The receptacle loads are calculated (without the lighting load) with demand factors from Table 220.44 applied.</t>
  </si>
  <si>
    <t>2- If the occupancy is one of the types (other than dwelling units) listed in Table 220.42, the receptacle load could be added to the general lighting load and made subject to the demand factors in Table 220.42.</t>
  </si>
  <si>
    <t>Load for Receptacle and Fixed Multioutlet Assemblies for Office Buildings and Banks =</t>
  </si>
  <si>
    <t>Load for Receptacle and Fixed Multioutlet Assemblies for Other Buildings =</t>
  </si>
  <si>
    <t>Demand Receptacle and Fixed Multioutlet Assemblies Load</t>
  </si>
  <si>
    <t>First 10,000 VA at 100% =</t>
  </si>
  <si>
    <t>Reminder Over 10,000 VA at 50% =</t>
  </si>
  <si>
    <t xml:space="preserve"> Receptacle and Fixed Multioutlet Assemblies Load for the Building =</t>
  </si>
  <si>
    <t>Case#1: If Building is not listed in Table 220.42, use Table 220.44</t>
  </si>
  <si>
    <t>Case#2: If Building is  listed in Table 220.42, Load will be added to General lighting Load and Table 220.42 will apply to the sum.</t>
  </si>
  <si>
    <r>
      <rPr>
        <sz val="12"/>
        <color rgb="FFFF0000"/>
        <rFont val="Calibri"/>
        <family val="2"/>
        <scheme val="minor"/>
      </rPr>
      <t>Kitchen:</t>
    </r>
    <r>
      <rPr>
        <sz val="12"/>
        <color theme="1"/>
        <rFont val="Calibri"/>
        <family val="2"/>
        <scheme val="minor"/>
      </rPr>
      <t xml:space="preserve"> An area with a sink and permanent provisions for food preparation and cooking.</t>
    </r>
  </si>
  <si>
    <t>Third: Continuous Loads</t>
  </si>
  <si>
    <r>
      <rPr>
        <sz val="12"/>
        <color rgb="FFFF0000"/>
        <rFont val="Calibri"/>
        <family val="2"/>
        <scheme val="minor"/>
      </rPr>
      <t>Continuous Load:</t>
    </r>
    <r>
      <rPr>
        <sz val="12"/>
        <color theme="1"/>
        <rFont val="Calibri"/>
        <family val="2"/>
        <scheme val="minor"/>
      </rPr>
      <t xml:space="preserve"> A load where the maximum current is expected to continue for 3 hours or more.</t>
    </r>
  </si>
  <si>
    <t>When calculating a feeder or service As per NEC Standard calculation method, the Loads classified as Continuous Loads must be multiplied by 25 percent and add it to the service load calculation.</t>
  </si>
  <si>
    <t>The loads under the following categories are continuous loads : General Lighting, Track Lighting, Show Window Lighting, Sign and Outline Lighting.</t>
  </si>
  <si>
    <t>While the Loads under the following categories are Non-continuous loads: General-Use Receptacles, Multioutlet Assemblies.</t>
  </si>
  <si>
    <t xml:space="preserve"> Continous Lighting Loads =</t>
  </si>
  <si>
    <t>Enter Continuous Other Lighting Loads (if any) =</t>
  </si>
  <si>
    <t>if Receptacles and Fixed multioutlet assemblies is dedicated for a specific device, then the actual load is used and If this dedicated load is continuous, then the 125% overrate is appropriate.</t>
  </si>
  <si>
    <t>Total Conitnuous Load</t>
  </si>
  <si>
    <t>Enter Sum of Continuous Devices Loads connected to Receptacles and Fixed multioutlet assemblies (If any) =</t>
  </si>
  <si>
    <t>Fourth: Kitchen Equipment Loads</t>
  </si>
  <si>
    <r>
      <t>Kitchen equipment is not limited to restaurants; it can be a portion of a load calculation for a school</t>
    </r>
    <r>
      <rPr>
        <sz val="12"/>
        <color rgb="FF292526"/>
        <rFont val="Calibri"/>
        <family val="2"/>
        <scheme val="minor"/>
      </rPr>
      <t>.</t>
    </r>
  </si>
  <si>
    <t xml:space="preserve">1- Has thermostatic control or </t>
  </si>
  <si>
    <t xml:space="preserve">2- Intermittently used as kitchen equipment. </t>
  </si>
  <si>
    <t>Demand factors of table 220.56 shall not apply to space-heating, ventilating, or air-conditioning equipment.</t>
  </si>
  <si>
    <t>As per NEC section 220.56, it shall be permissible to calculate the load for commercial electric cooking equipment, dishwasher booster heaters, water heaters, and other kitchen equipment in accordance with Table 220.56 . These demand factors shall be applied to all equipment that:</t>
  </si>
  <si>
    <t>As per table 220.56, No derating is allowed for only one or two pieces of kitchen equipment.</t>
  </si>
  <si>
    <t>Table 220.56 is not just for ranges and cooking appliances; it will apply for all equipment that has either thermostatic control or intermittent use as kitchen equipment (like commercial electric cooking equipment, dishwasher booster heaters, water heaters, and other kitchen equipment).</t>
  </si>
  <si>
    <t>As per NEC section 220.56, the calculated demand load for the feeder or service must not be less than the sum of the largest two kitchen equipment loads. Two cases are available:</t>
  </si>
  <si>
    <r>
      <rPr>
        <sz val="12"/>
        <color rgb="FFFF0000"/>
        <rFont val="Calibri"/>
        <family val="2"/>
        <scheme val="minor"/>
      </rPr>
      <t xml:space="preserve">An instructional program Building: </t>
    </r>
    <r>
      <rPr>
        <sz val="12"/>
        <color theme="1"/>
        <rFont val="Calibri"/>
        <family val="2"/>
        <scheme val="minor"/>
      </rPr>
      <t xml:space="preserve"> a building in which  a discipline and an organized sequence or grouping of courses leading to a defined objective such as a major, degree, certificate, license, the acquisition of selected knowledge or skills, or transfer to another institution of higher education. For example A high School Classroom.</t>
    </r>
  </si>
  <si>
    <t>Calculating the Cooking Appliances Loads in Instructional programs building will have the following cases:</t>
  </si>
  <si>
    <t xml:space="preserve">Household electric cooking equipment installed in other than dwellings units and not in instructional programs must be calculated in accordance with Table 220.56. </t>
  </si>
  <si>
    <t>Enter the Sum of Loads for Kitchen Equipment =</t>
  </si>
  <si>
    <t>Enter Number of Kitchen Equipment =</t>
  </si>
  <si>
    <t>Demand Load for Kitchen Equipment =</t>
  </si>
  <si>
    <t>Sum of Largest two kitchen equipment loads =</t>
  </si>
  <si>
    <t>Demand Load Slection Area (Don't make any changes in this area)</t>
  </si>
  <si>
    <t>Total Kitchen Equipment Load</t>
  </si>
  <si>
    <t>Special Case : Instructional programs building (see defintion in Defintions worksheet)</t>
  </si>
  <si>
    <t>Case#1: If the cooking appliances rated over 1.75 KW and are Commercial type then apply demand factors from table 220.56.</t>
  </si>
  <si>
    <t>Case#2: If the cooking appliances rated over 1.75 KW and are household type then apply demand factors from table 220.55 as per note#5 on this table.</t>
  </si>
  <si>
    <t>is The Building Instructional programs building ?</t>
  </si>
  <si>
    <t>Y</t>
  </si>
  <si>
    <t>N</t>
  </si>
  <si>
    <t>Case#2</t>
  </si>
  <si>
    <t>Case#1</t>
  </si>
  <si>
    <t>Demand Loads as per Table 220.56 (use above calculator part for Kitchen Equipment) =</t>
  </si>
  <si>
    <t>Enter Number of Household cooking appliances =</t>
  </si>
  <si>
    <t>Enter Sum of Household cooking appliances Rating in KW=</t>
  </si>
  <si>
    <t>KW</t>
  </si>
  <si>
    <t>Demand Loads as per Table 220.55 =</t>
  </si>
  <si>
    <t xml:space="preserve">from table 220.55, Put Demand Factor from Columns A Or B  </t>
  </si>
  <si>
    <t xml:space="preserve">or Put max. Demand  from Column C </t>
  </si>
  <si>
    <t xml:space="preserve">If Columns A or B will be applied, Demand Load = </t>
  </si>
  <si>
    <t>Fifth: Heating, Ventilation and Air Conditioning Loads (Non-Coincident Loads)</t>
  </si>
  <si>
    <t xml:space="preserve">the blower motor works with both the heating and air conditioning system, it must be included in both calculations. </t>
  </si>
  <si>
    <t xml:space="preserve">With a heat pump, the compressor (and accompanying motors) and some or all of the electric heat can be on at the same time. The load contribution of a heat pump is the air conditioning system load plus the maximum amount of heat that can be on while the air conditioner compressor is on. </t>
  </si>
  <si>
    <t>As per NEC section 430.6(A)(1), Do not use the actual current rating marked on the nameplate. When calculating motor loads, use the values given in Tables 430.247 through 430.250.</t>
  </si>
  <si>
    <t>Noncoincident Loads</t>
  </si>
  <si>
    <t xml:space="preserve">Heating and air conditioning load in VA = </t>
  </si>
  <si>
    <t>Coincident Loads</t>
  </si>
  <si>
    <t>Cord and plug space heaters are not a permanent fixed heaters, then it will not be included in load calculation in this step.</t>
  </si>
  <si>
    <t>Fixed heating equipment, such as central heating systems, boilers, heating cable, and unit heaters (baseboard, panel, and duct heaters) will be included.</t>
  </si>
  <si>
    <t>Fixed electric space heating shall be considered continuous load.</t>
  </si>
  <si>
    <t>Total Heating, Ventilation and Air Conditioning Loads (Non-Coincident Loads) =</t>
  </si>
  <si>
    <t>Exceptions to 430.6(A)(1) :</t>
  </si>
  <si>
    <t>1- Motors built for low speeds (less than 1,200 rpm) or high torques for multispeed motors.</t>
  </si>
  <si>
    <t>2- For equipment that employs a shaded-pole or permanent-split capacitor-type fan or blower motor that is marked with the motor type, use the full load current for such motor marked on the nameplate of the equipment in which the fan or blower motor is employed.</t>
  </si>
  <si>
    <t>3- For a listed motor-operated appliance that is marked with both motor horsepower and full-load current, use the motor full-load current marked on the nameplate of the appliance.</t>
  </si>
  <si>
    <r>
      <t>When calculating a feeder or service As per NEC Standard calculation method, the largest motor must be multiplied by 25 percent and add it to the service load calculation.</t>
    </r>
    <r>
      <rPr>
        <sz val="10"/>
        <color theme="1"/>
        <rFont val="Arial"/>
        <family val="2"/>
      </rPr>
      <t xml:space="preserve"> </t>
    </r>
  </si>
  <si>
    <t xml:space="preserve">If the motor is air conditioning compressor, usually the air conditioning compressor is the largest motor in dwelling units. in this case, multiply the load of one compressor by 25 percent and add it to the service load calculation. But if the heating load is larger than the air conditioning load, and because of 220.60 which states that” it is permissible to use only the larger of the noncoincident loads” the air conditioning load will be omitted and the air conditioning compressor will not be the largest motor in this case. </t>
  </si>
  <si>
    <t>Largest Motor Additional Load =</t>
  </si>
  <si>
    <t>Sixth: The Largest Motor</t>
  </si>
  <si>
    <t xml:space="preserve">Enter VA of Largest Motor = </t>
  </si>
  <si>
    <t>Seventh: All Other Loads</t>
  </si>
  <si>
    <t>Defintions</t>
  </si>
  <si>
    <t>Tables</t>
  </si>
  <si>
    <t>All Other Loads: are the loads that don’t falling under one of the following loads categories:</t>
  </si>
  <si>
    <t xml:space="preserve">General lighting, </t>
  </si>
  <si>
    <t xml:space="preserve">Track lighting, </t>
  </si>
  <si>
    <t>Show window lighting,</t>
  </si>
  <si>
    <t xml:space="preserve">Sign and outline lighting, </t>
  </si>
  <si>
    <t xml:space="preserve">General-use receptacles, </t>
  </si>
  <si>
    <t xml:space="preserve">Multioutlet assemblies, </t>
  </si>
  <si>
    <t xml:space="preserve">Kitchen equipment, </t>
  </si>
  <si>
    <t>HVAC loads,</t>
  </si>
  <si>
    <t>Motor loads.</t>
  </si>
  <si>
    <t>All other Loads will be calculated as follows:</t>
  </si>
  <si>
    <t>1- All other Non-Continuous Loads will be added at 100%,</t>
  </si>
  <si>
    <t>2- All other Continuous Loads will be added at 125%.</t>
  </si>
  <si>
    <t>Enter Sum of All other Non-Continuous Loads =</t>
  </si>
  <si>
    <t>Enter Sum of All other Continuous Loads =</t>
  </si>
  <si>
    <t>Total of All Other Loads =</t>
  </si>
  <si>
    <t>Total Demand Load of The Building =</t>
  </si>
  <si>
    <t>Rev.: 001</t>
  </si>
  <si>
    <t>Date: March,2013</t>
  </si>
  <si>
    <t>All Copyrights reserved for www.Electrical-Knowhow.com</t>
  </si>
  <si>
    <t>About:</t>
  </si>
  <si>
    <t>This Excel Spreadsheet is designed for performing the Load Calculations</t>
  </si>
  <si>
    <t>for Non-Dwelling Buildings By using NEC 2011 code.</t>
  </si>
  <si>
    <t>This Excel Spreadsheet contain (4) worksheets:</t>
  </si>
  <si>
    <t>1- Cover</t>
  </si>
  <si>
    <t>2- Calculator</t>
  </si>
  <si>
    <t>3- Tables</t>
  </si>
  <si>
    <t>4- Defintions</t>
  </si>
  <si>
    <t>Advantages of using this Spreadsheet:</t>
  </si>
  <si>
    <t>note: this spreadsheet is Rev. 001 which can be updated or modified later</t>
  </si>
  <si>
    <t>Procedure &amp;Notes</t>
  </si>
  <si>
    <t>Room air conditioners Load in VA at 100% =</t>
  </si>
  <si>
    <t>Fixed electric space-heating Load in VA at 100% =</t>
  </si>
  <si>
    <t>Central air conditioning Load in VA at 100% =</t>
  </si>
  <si>
    <t>Central heating system Load in VA at 100% =</t>
  </si>
  <si>
    <t>Using Guide:</t>
  </si>
  <si>
    <t>Cell for Data Input</t>
  </si>
  <si>
    <t>Cell for Sub- Result</t>
  </si>
  <si>
    <t>Cell for Final Result</t>
  </si>
  <si>
    <t>Cell for Total Demand Load of the Building</t>
  </si>
  <si>
    <t>www.Electrical-Knowhow.com</t>
  </si>
  <si>
    <t>1- It explains all the NEC rules applied for each calculation step inside the sheet.</t>
  </si>
  <si>
    <t>2- It is the most applicable calculator for all types of dwelling units; single, two-family and multi-family.</t>
  </si>
  <si>
    <t>3- It is the easy one for understanding and application.</t>
  </si>
  <si>
    <t>4- Some Demand Factors Tables are included in the excel sheet and no need to manually extract its data from the code as other similar ones do.</t>
  </si>
  <si>
    <t>Table of Contents:</t>
  </si>
</sst>
</file>

<file path=xl/styles.xml><?xml version="1.0" encoding="utf-8"?>
<styleSheet xmlns="http://schemas.openxmlformats.org/spreadsheetml/2006/main">
  <fonts count="25">
    <font>
      <sz val="11"/>
      <color theme="1"/>
      <name val="Calibri"/>
      <family val="2"/>
      <scheme val="minor"/>
    </font>
    <font>
      <b/>
      <sz val="11"/>
      <color theme="1"/>
      <name val="Calibri"/>
      <family val="2"/>
      <scheme val="minor"/>
    </font>
    <font>
      <sz val="12"/>
      <color theme="1"/>
      <name val="Calibri"/>
      <family val="2"/>
      <scheme val="minor"/>
    </font>
    <font>
      <b/>
      <sz val="12"/>
      <color theme="1"/>
      <name val="Calibri"/>
      <family val="2"/>
      <scheme val="minor"/>
    </font>
    <font>
      <sz val="12"/>
      <color rgb="FF000000"/>
      <name val="Calibri"/>
      <family val="2"/>
      <scheme val="minor"/>
    </font>
    <font>
      <b/>
      <sz val="12"/>
      <color rgb="FF1262BA"/>
      <name val="Calibri"/>
      <family val="2"/>
      <scheme val="minor"/>
    </font>
    <font>
      <sz val="12"/>
      <color rgb="FF292526"/>
      <name val="Calibri"/>
      <family val="2"/>
      <scheme val="minor"/>
    </font>
    <font>
      <sz val="12"/>
      <color rgb="FFFF0000"/>
      <name val="Calibri"/>
      <family val="2"/>
      <scheme val="minor"/>
    </font>
    <font>
      <sz val="16"/>
      <color rgb="FFFF0000"/>
      <name val="Calibri"/>
      <family val="2"/>
      <scheme val="minor"/>
    </font>
    <font>
      <sz val="12"/>
      <name val="Calibri"/>
      <family val="2"/>
      <scheme val="minor"/>
    </font>
    <font>
      <b/>
      <sz val="12"/>
      <color theme="0"/>
      <name val="Calibri"/>
      <family val="2"/>
      <scheme val="minor"/>
    </font>
    <font>
      <b/>
      <sz val="12"/>
      <color rgb="FF880000"/>
      <name val="Calibri"/>
      <family val="2"/>
      <scheme val="minor"/>
    </font>
    <font>
      <b/>
      <sz val="12"/>
      <color rgb="FFFF0000"/>
      <name val="Calibri"/>
      <family val="2"/>
      <scheme val="minor"/>
    </font>
    <font>
      <b/>
      <sz val="11"/>
      <color rgb="FFFF0000"/>
      <name val="Calibri"/>
      <family val="2"/>
      <scheme val="minor"/>
    </font>
    <font>
      <sz val="11"/>
      <color rgb="FFFF0000"/>
      <name val="Calibri"/>
      <family val="2"/>
      <scheme val="minor"/>
    </font>
    <font>
      <sz val="11"/>
      <color theme="0"/>
      <name val="Calibri"/>
      <family val="2"/>
      <scheme val="minor"/>
    </font>
    <font>
      <b/>
      <sz val="11"/>
      <name val="Calibri"/>
      <family val="2"/>
      <scheme val="minor"/>
    </font>
    <font>
      <sz val="10"/>
      <color theme="1"/>
      <name val="Arial"/>
      <family val="2"/>
    </font>
    <font>
      <b/>
      <sz val="16"/>
      <color theme="0"/>
      <name val="Calibri"/>
      <family val="2"/>
      <scheme val="minor"/>
    </font>
    <font>
      <sz val="16"/>
      <color theme="0"/>
      <name val="Calibri"/>
      <family val="2"/>
      <scheme val="minor"/>
    </font>
    <font>
      <b/>
      <sz val="11"/>
      <color rgb="FF2D4FFB"/>
      <name val="Calibri"/>
      <family val="2"/>
      <scheme val="minor"/>
    </font>
    <font>
      <u/>
      <sz val="9.35"/>
      <color theme="10"/>
      <name val="Calibri"/>
      <family val="2"/>
    </font>
    <font>
      <u/>
      <sz val="26"/>
      <color theme="10"/>
      <name val="Calibri"/>
      <family val="2"/>
    </font>
    <font>
      <sz val="11"/>
      <color rgb="FF000000"/>
      <name val="Trebuchet MS"/>
      <family val="2"/>
    </font>
    <font>
      <sz val="16"/>
      <name val="Calibri"/>
      <family val="2"/>
      <scheme val="minor"/>
    </font>
  </fonts>
  <fills count="13">
    <fill>
      <patternFill patternType="none"/>
    </fill>
    <fill>
      <patternFill patternType="gray125"/>
    </fill>
    <fill>
      <patternFill patternType="solid">
        <fgColor rgb="FFFFFF00"/>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3" tint="0.39997558519241921"/>
        <bgColor indexed="64"/>
      </patternFill>
    </fill>
    <fill>
      <patternFill patternType="solid">
        <fgColor theme="6" tint="0.59999389629810485"/>
        <bgColor indexed="64"/>
      </patternFill>
    </fill>
    <fill>
      <patternFill patternType="solid">
        <fgColor theme="4" tint="0.59999389629810485"/>
        <bgColor indexed="64"/>
      </patternFill>
    </fill>
    <fill>
      <patternFill patternType="solid">
        <fgColor rgb="FFFF0000"/>
        <bgColor indexed="64"/>
      </patternFill>
    </fill>
    <fill>
      <patternFill patternType="solid">
        <fgColor theme="3" tint="0.79998168889431442"/>
        <bgColor indexed="64"/>
      </patternFill>
    </fill>
    <fill>
      <patternFill patternType="solid">
        <fgColor rgb="FF00FFFF"/>
        <bgColor indexed="64"/>
      </patternFill>
    </fill>
    <fill>
      <patternFill patternType="solid">
        <fgColor rgb="FF92D050"/>
        <bgColor indexed="64"/>
      </patternFill>
    </fill>
  </fills>
  <borders count="51">
    <border>
      <left/>
      <right/>
      <top/>
      <bottom/>
      <diagonal/>
    </border>
    <border>
      <left/>
      <right/>
      <top style="thick">
        <color auto="1"/>
      </top>
      <bottom/>
      <diagonal/>
    </border>
    <border>
      <left style="thick">
        <color auto="1"/>
      </left>
      <right/>
      <top/>
      <bottom/>
      <diagonal/>
    </border>
    <border>
      <left/>
      <right/>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top style="thin">
        <color auto="1"/>
      </top>
      <bottom style="thin">
        <color auto="1"/>
      </bottom>
      <diagonal/>
    </border>
    <border>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thick">
        <color auto="1"/>
      </bottom>
      <diagonal/>
    </border>
    <border>
      <left/>
      <right style="thin">
        <color auto="1"/>
      </right>
      <top style="thin">
        <color auto="1"/>
      </top>
      <bottom style="thick">
        <color auto="1"/>
      </bottom>
      <diagonal/>
    </border>
    <border>
      <left/>
      <right/>
      <top style="thin">
        <color auto="1"/>
      </top>
      <bottom/>
      <diagonal/>
    </border>
    <border>
      <left/>
      <right style="thick">
        <color auto="1"/>
      </right>
      <top style="thick">
        <color auto="1"/>
      </top>
      <bottom style="thick">
        <color auto="1"/>
      </bottom>
      <diagonal/>
    </border>
    <border>
      <left style="thin">
        <color auto="1"/>
      </left>
      <right/>
      <top style="thin">
        <color auto="1"/>
      </top>
      <bottom style="thin">
        <color auto="1"/>
      </bottom>
      <diagonal/>
    </border>
    <border>
      <left/>
      <right/>
      <top style="thin">
        <color auto="1"/>
      </top>
      <bottom style="thick">
        <color auto="1"/>
      </bottom>
      <diagonal/>
    </border>
    <border>
      <left/>
      <right style="thick">
        <color auto="1"/>
      </right>
      <top style="thin">
        <color auto="1"/>
      </top>
      <bottom/>
      <diagonal/>
    </border>
    <border>
      <left style="thick">
        <color auto="1"/>
      </left>
      <right/>
      <top/>
      <bottom style="thin">
        <color auto="1"/>
      </bottom>
      <diagonal/>
    </border>
    <border>
      <left/>
      <right/>
      <top/>
      <bottom style="thin">
        <color auto="1"/>
      </bottom>
      <diagonal/>
    </border>
    <border>
      <left/>
      <right style="thick">
        <color auto="1"/>
      </right>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right style="thin">
        <color auto="1"/>
      </right>
      <top/>
      <bottom/>
      <diagonal/>
    </border>
    <border>
      <left style="thin">
        <color auto="1"/>
      </left>
      <right/>
      <top style="thin">
        <color auto="1"/>
      </top>
      <bottom/>
      <diagonal/>
    </border>
    <border>
      <left style="thin">
        <color auto="1"/>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style="thick">
        <color auto="1"/>
      </left>
      <right style="thin">
        <color auto="1"/>
      </right>
      <top style="thin">
        <color auto="1"/>
      </top>
      <bottom/>
      <diagonal/>
    </border>
    <border>
      <left style="thick">
        <color auto="1"/>
      </left>
      <right style="thin">
        <color auto="1"/>
      </right>
      <top style="thick">
        <color auto="1"/>
      </top>
      <bottom style="thick">
        <color auto="1"/>
      </bottom>
      <diagonal/>
    </border>
    <border>
      <left/>
      <right style="thin">
        <color auto="1"/>
      </right>
      <top style="thin">
        <color auto="1"/>
      </top>
      <bottom/>
      <diagonal/>
    </border>
    <border>
      <left style="thick">
        <color auto="1"/>
      </left>
      <right style="thin">
        <color auto="1"/>
      </right>
      <top/>
      <bottom/>
      <diagonal/>
    </border>
    <border>
      <left style="thick">
        <color auto="1"/>
      </left>
      <right/>
      <top style="thin">
        <color auto="1"/>
      </top>
      <bottom/>
      <diagonal/>
    </border>
    <border>
      <left style="thin">
        <color auto="1"/>
      </left>
      <right/>
      <top/>
      <bottom style="thin">
        <color auto="1"/>
      </bottom>
      <diagonal/>
    </border>
    <border>
      <left style="thick">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style="thin">
        <color auto="1"/>
      </left>
      <right style="thin">
        <color auto="1"/>
      </right>
      <top/>
      <bottom style="thin">
        <color auto="1"/>
      </bottom>
      <diagonal/>
    </border>
    <border>
      <left style="thin">
        <color auto="1"/>
      </left>
      <right style="thick">
        <color auto="1"/>
      </right>
      <top/>
      <bottom style="thin">
        <color auto="1"/>
      </bottom>
      <diagonal/>
    </border>
    <border>
      <left style="thin">
        <color auto="1"/>
      </left>
      <right/>
      <top/>
      <bottom/>
      <diagonal/>
    </border>
    <border>
      <left/>
      <right style="thick">
        <color auto="1"/>
      </right>
      <top/>
      <bottom/>
      <diagonal/>
    </border>
    <border>
      <left style="thick">
        <color auto="1"/>
      </left>
      <right/>
      <top style="thick">
        <color auto="1"/>
      </top>
      <bottom/>
      <diagonal/>
    </border>
    <border>
      <left/>
      <right style="thick">
        <color auto="1"/>
      </right>
      <top style="thick">
        <color auto="1"/>
      </top>
      <bottom/>
      <diagonal/>
    </border>
    <border>
      <left style="thick">
        <color auto="1"/>
      </left>
      <right/>
      <top/>
      <bottom style="thick">
        <color auto="1"/>
      </bottom>
      <diagonal/>
    </border>
    <border>
      <left/>
      <right style="thick">
        <color auto="1"/>
      </right>
      <top/>
      <bottom style="thick">
        <color auto="1"/>
      </bottom>
      <diagonal/>
    </border>
  </borders>
  <cellStyleXfs count="2">
    <xf numFmtId="0" fontId="0" fillId="0" borderId="0"/>
    <xf numFmtId="0" fontId="21" fillId="0" borderId="0" applyNumberFormat="0" applyFill="0" applyBorder="0" applyAlignment="0" applyProtection="0">
      <alignment vertical="top"/>
      <protection locked="0"/>
    </xf>
  </cellStyleXfs>
  <cellXfs count="286">
    <xf numFmtId="0" fontId="0" fillId="0" borderId="0" xfId="0"/>
    <xf numFmtId="0" fontId="0" fillId="0" borderId="0" xfId="0"/>
    <xf numFmtId="0" fontId="2" fillId="0" borderId="0" xfId="0" applyFont="1"/>
    <xf numFmtId="0" fontId="0" fillId="0" borderId="10" xfId="0" applyBorder="1"/>
    <xf numFmtId="0" fontId="0" fillId="0" borderId="10" xfId="0" applyBorder="1" applyAlignment="1">
      <alignment horizontal="center" vertical="center"/>
    </xf>
    <xf numFmtId="0" fontId="2" fillId="0" borderId="9" xfId="0" applyFont="1" applyBorder="1" applyAlignment="1">
      <alignment horizontal="left" vertical="center" wrapText="1"/>
    </xf>
    <xf numFmtId="0" fontId="0" fillId="0" borderId="11" xfId="0" applyBorder="1" applyAlignment="1">
      <alignment horizontal="center" vertical="center"/>
    </xf>
    <xf numFmtId="0" fontId="2" fillId="0" borderId="10" xfId="0" applyFont="1" applyBorder="1" applyAlignment="1">
      <alignment horizontal="left" vertical="center" wrapText="1"/>
    </xf>
    <xf numFmtId="0" fontId="0" fillId="0" borderId="22" xfId="0" applyBorder="1"/>
    <xf numFmtId="0" fontId="0" fillId="0" borderId="9" xfId="0" applyBorder="1" applyAlignment="1">
      <alignment horizontal="left" vertical="center" wrapText="1"/>
    </xf>
    <xf numFmtId="0" fontId="2" fillId="0" borderId="10" xfId="0" applyFont="1" applyBorder="1" applyAlignment="1">
      <alignment horizontal="center" vertical="center" wrapText="1"/>
    </xf>
    <xf numFmtId="0" fontId="0" fillId="0" borderId="10" xfId="0" applyBorder="1" applyAlignment="1">
      <alignment horizontal="left" vertical="center"/>
    </xf>
    <xf numFmtId="0" fontId="0" fillId="0" borderId="10" xfId="0" applyBorder="1" applyAlignment="1">
      <alignment horizontal="left" vertical="center" wrapText="1"/>
    </xf>
    <xf numFmtId="0" fontId="2" fillId="0" borderId="10" xfId="0" applyFont="1" applyBorder="1" applyAlignment="1">
      <alignment horizontal="left" vertical="center"/>
    </xf>
    <xf numFmtId="0" fontId="0" fillId="0" borderId="2" xfId="0" applyBorder="1" applyAlignment="1">
      <alignment horizontal="center"/>
    </xf>
    <xf numFmtId="0" fontId="1" fillId="4" borderId="9" xfId="0" applyFont="1" applyFill="1" applyBorder="1" applyAlignment="1">
      <alignment horizontal="center" vertical="center" wrapText="1"/>
    </xf>
    <xf numFmtId="0" fontId="1" fillId="4" borderId="10" xfId="0" applyFont="1" applyFill="1" applyBorder="1" applyAlignment="1">
      <alignment horizontal="center" vertical="center"/>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4" fillId="0" borderId="10" xfId="0" applyFont="1" applyBorder="1" applyAlignment="1">
      <alignment horizontal="left" vertical="center" wrapText="1"/>
    </xf>
    <xf numFmtId="0" fontId="0" fillId="2" borderId="13" xfId="0" applyFill="1" applyBorder="1" applyAlignment="1">
      <alignment horizontal="center" vertical="center"/>
    </xf>
    <xf numFmtId="0" fontId="0" fillId="2" borderId="14" xfId="0" applyFill="1" applyBorder="1" applyAlignment="1">
      <alignment horizontal="center" vertical="center"/>
    </xf>
    <xf numFmtId="0" fontId="2" fillId="0" borderId="11" xfId="0" applyFont="1" applyBorder="1" applyAlignment="1">
      <alignment horizontal="center" vertical="center" wrapText="1"/>
    </xf>
    <xf numFmtId="0" fontId="0" fillId="2" borderId="10" xfId="0" applyFill="1" applyBorder="1" applyAlignment="1">
      <alignment horizontal="center" vertical="center"/>
    </xf>
    <xf numFmtId="0" fontId="0" fillId="2" borderId="11" xfId="0" applyFill="1" applyBorder="1" applyAlignment="1">
      <alignment horizontal="center" vertical="center"/>
    </xf>
    <xf numFmtId="0" fontId="0" fillId="0" borderId="38" xfId="0" applyBorder="1" applyAlignment="1">
      <alignment horizontal="left" vertical="center"/>
    </xf>
    <xf numFmtId="0" fontId="0" fillId="0" borderId="36" xfId="0" applyBorder="1" applyAlignment="1">
      <alignment horizontal="left" vertical="center"/>
    </xf>
    <xf numFmtId="0" fontId="0" fillId="0" borderId="25" xfId="0" applyBorder="1" applyAlignment="1">
      <alignment horizontal="left" vertical="center"/>
    </xf>
    <xf numFmtId="0" fontId="0" fillId="0" borderId="29" xfId="0" applyBorder="1" applyAlignment="1">
      <alignment horizontal="left" vertical="center"/>
    </xf>
    <xf numFmtId="0" fontId="2" fillId="0" borderId="38" xfId="0" applyFont="1" applyBorder="1" applyAlignment="1">
      <alignment wrapText="1"/>
    </xf>
    <xf numFmtId="0" fontId="2" fillId="0" borderId="36" xfId="0" applyFont="1" applyBorder="1" applyAlignment="1">
      <alignment vertical="center" wrapText="1"/>
    </xf>
    <xf numFmtId="0" fontId="2" fillId="0" borderId="2" xfId="0" applyFont="1" applyBorder="1" applyAlignment="1">
      <alignment wrapText="1"/>
    </xf>
    <xf numFmtId="0" fontId="2" fillId="0" borderId="30" xfId="0" applyFont="1" applyBorder="1" applyAlignment="1">
      <alignment horizontal="left" vertical="center" wrapText="1"/>
    </xf>
    <xf numFmtId="0" fontId="2" fillId="0" borderId="25" xfId="0" applyFont="1" applyBorder="1" applyAlignment="1">
      <alignment wrapText="1"/>
    </xf>
    <xf numFmtId="0" fontId="0" fillId="0" borderId="29" xfId="0" applyBorder="1"/>
    <xf numFmtId="0" fontId="0" fillId="0" borderId="38" xfId="0" applyBorder="1" applyAlignment="1">
      <alignment horizontal="center"/>
    </xf>
    <xf numFmtId="0" fontId="0" fillId="0" borderId="36" xfId="0" applyBorder="1" applyAlignment="1">
      <alignment horizontal="center"/>
    </xf>
    <xf numFmtId="0" fontId="0" fillId="0" borderId="30" xfId="0" applyBorder="1" applyAlignment="1">
      <alignment horizontal="center"/>
    </xf>
    <xf numFmtId="0" fontId="0" fillId="0" borderId="25" xfId="0" applyBorder="1" applyAlignment="1">
      <alignment horizontal="center"/>
    </xf>
    <xf numFmtId="0" fontId="0" fillId="0" borderId="29" xfId="0" applyBorder="1" applyAlignment="1">
      <alignment horizontal="center"/>
    </xf>
    <xf numFmtId="0" fontId="0" fillId="0" borderId="38" xfId="0" applyBorder="1" applyAlignment="1">
      <alignment horizontal="center" vertical="center"/>
    </xf>
    <xf numFmtId="0" fontId="0" fillId="0" borderId="36" xfId="0" applyBorder="1" applyAlignment="1">
      <alignment horizontal="center" vertical="center"/>
    </xf>
    <xf numFmtId="0" fontId="0" fillId="0" borderId="25" xfId="0" applyBorder="1" applyAlignment="1">
      <alignment horizontal="center" vertical="center"/>
    </xf>
    <xf numFmtId="0" fontId="0" fillId="0" borderId="29" xfId="0" applyBorder="1" applyAlignment="1">
      <alignment horizontal="center" vertical="center"/>
    </xf>
    <xf numFmtId="0" fontId="4" fillId="0" borderId="9" xfId="0" applyFont="1" applyBorder="1" applyAlignment="1">
      <alignment horizontal="left" vertical="center" wrapText="1"/>
    </xf>
    <xf numFmtId="0" fontId="0" fillId="0" borderId="16" xfId="0" applyBorder="1"/>
    <xf numFmtId="0" fontId="0" fillId="0" borderId="17" xfId="0" applyBorder="1"/>
    <xf numFmtId="0" fontId="2" fillId="0" borderId="9" xfId="0" applyFont="1" applyBorder="1" applyAlignment="1">
      <alignment vertical="center" wrapText="1"/>
    </xf>
    <xf numFmtId="0" fontId="0" fillId="0" borderId="15" xfId="0" applyBorder="1"/>
    <xf numFmtId="0" fontId="3" fillId="0" borderId="28" xfId="0" applyFont="1" applyBorder="1"/>
    <xf numFmtId="0" fontId="13" fillId="7" borderId="32" xfId="0" applyFont="1" applyFill="1" applyBorder="1" applyAlignment="1">
      <alignment horizontal="center" vertical="center"/>
    </xf>
    <xf numFmtId="0" fontId="13" fillId="7" borderId="33" xfId="0" applyFont="1" applyFill="1" applyBorder="1" applyAlignment="1">
      <alignment horizontal="center" vertical="center"/>
    </xf>
    <xf numFmtId="0" fontId="3" fillId="0" borderId="38" xfId="0" applyFont="1" applyBorder="1"/>
    <xf numFmtId="0" fontId="0" fillId="0" borderId="36" xfId="0" applyBorder="1"/>
    <xf numFmtId="0" fontId="2" fillId="0" borderId="25" xfId="0" applyFont="1" applyBorder="1"/>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0" fillId="0" borderId="38" xfId="0" applyBorder="1"/>
    <xf numFmtId="0" fontId="0" fillId="0" borderId="2" xfId="0" applyBorder="1"/>
    <xf numFmtId="0" fontId="0" fillId="0" borderId="30" xfId="0" applyBorder="1"/>
    <xf numFmtId="0" fontId="0" fillId="0" borderId="25" xfId="0" applyBorder="1"/>
    <xf numFmtId="0" fontId="3" fillId="0" borderId="34" xfId="0" applyFont="1" applyBorder="1"/>
    <xf numFmtId="0" fontId="0" fillId="0" borderId="37" xfId="0" applyBorder="1"/>
    <xf numFmtId="0" fontId="0" fillId="0" borderId="36" xfId="0" applyFill="1" applyBorder="1" applyAlignment="1">
      <alignment vertical="center"/>
    </xf>
    <xf numFmtId="0" fontId="12" fillId="7" borderId="10" xfId="0" applyFont="1" applyFill="1" applyBorder="1" applyAlignment="1">
      <alignment horizontal="center" vertical="center"/>
    </xf>
    <xf numFmtId="0" fontId="12" fillId="7" borderId="11" xfId="0" applyFont="1" applyFill="1" applyBorder="1" applyAlignment="1">
      <alignment horizontal="center" vertical="center"/>
    </xf>
    <xf numFmtId="0" fontId="1" fillId="4" borderId="10" xfId="0" applyFont="1" applyFill="1" applyBorder="1" applyAlignment="1">
      <alignment horizontal="center" vertical="center"/>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1" fillId="4" borderId="9" xfId="0" applyFont="1" applyFill="1" applyBorder="1" applyAlignment="1">
      <alignment horizontal="center" vertical="center" wrapText="1"/>
    </xf>
    <xf numFmtId="0" fontId="0" fillId="0" borderId="10" xfId="0" applyBorder="1" applyAlignment="1">
      <alignment horizontal="center" vertical="center"/>
    </xf>
    <xf numFmtId="0" fontId="0" fillId="0" borderId="10" xfId="0" applyBorder="1" applyAlignment="1">
      <alignment horizontal="center" vertical="center" wrapText="1"/>
    </xf>
    <xf numFmtId="0" fontId="0" fillId="2" borderId="13" xfId="0" applyFill="1" applyBorder="1" applyAlignment="1">
      <alignment horizontal="center" vertical="center"/>
    </xf>
    <xf numFmtId="0" fontId="2" fillId="0" borderId="28" xfId="0" applyFont="1" applyBorder="1" applyAlignment="1">
      <alignment vertical="center" wrapText="1"/>
    </xf>
    <xf numFmtId="0" fontId="12" fillId="7" borderId="13" xfId="0" applyFont="1" applyFill="1" applyBorder="1" applyAlignment="1">
      <alignment horizontal="center" vertical="center"/>
    </xf>
    <xf numFmtId="0" fontId="12" fillId="7" borderId="14" xfId="0" applyFont="1" applyFill="1" applyBorder="1" applyAlignment="1">
      <alignment horizontal="center" vertical="center"/>
    </xf>
    <xf numFmtId="0" fontId="15" fillId="0" borderId="0" xfId="0" applyFont="1"/>
    <xf numFmtId="0" fontId="2" fillId="0" borderId="9" xfId="0" applyFont="1" applyBorder="1" applyAlignment="1">
      <alignment horizontal="left" vertical="center"/>
    </xf>
    <xf numFmtId="0" fontId="2" fillId="0" borderId="9" xfId="0" applyFont="1" applyBorder="1" applyAlignment="1">
      <alignment wrapText="1"/>
    </xf>
    <xf numFmtId="0" fontId="2" fillId="0" borderId="9" xfId="0" applyFont="1" applyBorder="1" applyAlignment="1">
      <alignment horizontal="center" vertical="center" wrapText="1"/>
    </xf>
    <xf numFmtId="0" fontId="12" fillId="2" borderId="10" xfId="0" applyFont="1" applyFill="1" applyBorder="1" applyAlignment="1">
      <alignment horizontal="center" vertical="center"/>
    </xf>
    <xf numFmtId="0" fontId="12" fillId="2" borderId="11" xfId="0" applyFont="1" applyFill="1" applyBorder="1" applyAlignment="1">
      <alignment horizontal="center" vertical="center"/>
    </xf>
    <xf numFmtId="0" fontId="2" fillId="0" borderId="9" xfId="0" applyFont="1" applyBorder="1" applyAlignment="1">
      <alignment horizontal="center" vertical="center"/>
    </xf>
    <xf numFmtId="0" fontId="2" fillId="0" borderId="40" xfId="0" applyFont="1" applyBorder="1"/>
    <xf numFmtId="0" fontId="0" fillId="7" borderId="13" xfId="0" applyFill="1" applyBorder="1" applyAlignment="1">
      <alignment horizontal="center" vertical="center"/>
    </xf>
    <xf numFmtId="0" fontId="1" fillId="7" borderId="14" xfId="0" applyFont="1" applyFill="1" applyBorder="1" applyAlignment="1">
      <alignment horizontal="center" vertical="center"/>
    </xf>
    <xf numFmtId="0" fontId="0" fillId="0" borderId="45" xfId="0" applyBorder="1"/>
    <xf numFmtId="0" fontId="0" fillId="0" borderId="46" xfId="0" applyBorder="1"/>
    <xf numFmtId="0" fontId="19" fillId="9" borderId="13" xfId="0" applyFont="1" applyFill="1" applyBorder="1" applyAlignment="1">
      <alignment horizontal="center" vertical="center"/>
    </xf>
    <xf numFmtId="0" fontId="18" fillId="9" borderId="14" xfId="0" applyFont="1" applyFill="1" applyBorder="1" applyAlignment="1">
      <alignment horizontal="center" vertical="center"/>
    </xf>
    <xf numFmtId="0" fontId="0" fillId="0" borderId="47" xfId="0" applyBorder="1"/>
    <xf numFmtId="0" fontId="0" fillId="0" borderId="1" xfId="0" applyBorder="1"/>
    <xf numFmtId="0" fontId="0" fillId="0" borderId="48" xfId="0" applyBorder="1"/>
    <xf numFmtId="0" fontId="0" fillId="0" borderId="0" xfId="0" applyBorder="1"/>
    <xf numFmtId="0" fontId="0" fillId="0" borderId="49" xfId="0" applyBorder="1"/>
    <xf numFmtId="0" fontId="0" fillId="0" borderId="3" xfId="0" applyBorder="1"/>
    <xf numFmtId="0" fontId="0" fillId="0" borderId="50" xfId="0" applyBorder="1"/>
    <xf numFmtId="0" fontId="0" fillId="11" borderId="10" xfId="0" applyFill="1" applyBorder="1" applyAlignment="1">
      <alignment horizontal="center" vertical="center" wrapText="1"/>
    </xf>
    <xf numFmtId="0" fontId="0" fillId="11" borderId="10" xfId="0" applyFill="1" applyBorder="1" applyAlignment="1">
      <alignment vertical="center"/>
    </xf>
    <xf numFmtId="0" fontId="2" fillId="11" borderId="10" xfId="0" applyFont="1" applyFill="1" applyBorder="1" applyAlignment="1">
      <alignment horizontal="center" vertical="center" wrapText="1"/>
    </xf>
    <xf numFmtId="0" fontId="0" fillId="11" borderId="10" xfId="0" applyFill="1" applyBorder="1" applyAlignment="1">
      <alignment horizontal="center" vertical="center"/>
    </xf>
    <xf numFmtId="0" fontId="0" fillId="11" borderId="10" xfId="0" applyFill="1" applyBorder="1"/>
    <xf numFmtId="0" fontId="0" fillId="4" borderId="9" xfId="0" applyFill="1" applyBorder="1" applyAlignment="1">
      <alignment horizontal="center" vertical="center" wrapText="1"/>
    </xf>
    <xf numFmtId="0" fontId="0" fillId="0" borderId="0" xfId="0" applyFill="1" applyBorder="1" applyAlignment="1"/>
    <xf numFmtId="0" fontId="0" fillId="0" borderId="0" xfId="0" applyBorder="1" applyAlignment="1"/>
    <xf numFmtId="0" fontId="0" fillId="11" borderId="2" xfId="0" applyFill="1" applyBorder="1"/>
    <xf numFmtId="0" fontId="0" fillId="2" borderId="2" xfId="0" applyFill="1" applyBorder="1"/>
    <xf numFmtId="0" fontId="0" fillId="2" borderId="0" xfId="0" applyFill="1"/>
    <xf numFmtId="0" fontId="0" fillId="7" borderId="0" xfId="0" applyFill="1"/>
    <xf numFmtId="0" fontId="0" fillId="9" borderId="2" xfId="0" applyFill="1" applyBorder="1"/>
    <xf numFmtId="0" fontId="20" fillId="0" borderId="2" xfId="0" applyFont="1" applyBorder="1"/>
    <xf numFmtId="0" fontId="0" fillId="0" borderId="0" xfId="0" applyBorder="1" applyAlignment="1">
      <alignment horizontal="left"/>
    </xf>
    <xf numFmtId="0" fontId="0" fillId="0" borderId="46" xfId="0" applyBorder="1" applyAlignment="1">
      <alignment horizontal="left"/>
    </xf>
    <xf numFmtId="0" fontId="0" fillId="0" borderId="0" xfId="0" applyBorder="1" applyAlignment="1">
      <alignment wrapText="1"/>
    </xf>
    <xf numFmtId="0" fontId="0" fillId="0" borderId="0" xfId="0" applyBorder="1" applyAlignment="1">
      <alignment horizontal="left" vertical="center"/>
    </xf>
    <xf numFmtId="0" fontId="0" fillId="11" borderId="2" xfId="0" applyFill="1" applyBorder="1" applyAlignment="1">
      <alignment vertical="center"/>
    </xf>
    <xf numFmtId="0" fontId="0" fillId="0" borderId="46" xfId="0" applyBorder="1" applyAlignment="1">
      <alignment horizontal="left" vertical="center"/>
    </xf>
    <xf numFmtId="0" fontId="0" fillId="2" borderId="2" xfId="0" applyFill="1" applyBorder="1" applyAlignment="1">
      <alignment vertical="center"/>
    </xf>
    <xf numFmtId="0" fontId="0" fillId="7" borderId="2" xfId="0" applyFill="1" applyBorder="1" applyAlignment="1">
      <alignment vertical="center"/>
    </xf>
    <xf numFmtId="0" fontId="0" fillId="9" borderId="49" xfId="0" applyFill="1" applyBorder="1" applyAlignment="1">
      <alignment vertical="center"/>
    </xf>
    <xf numFmtId="0" fontId="0" fillId="12" borderId="0" xfId="0" applyFill="1"/>
    <xf numFmtId="0" fontId="2" fillId="0" borderId="10" xfId="0" applyFont="1" applyBorder="1" applyAlignment="1">
      <alignment horizontal="left" vertical="center"/>
    </xf>
    <xf numFmtId="0" fontId="0" fillId="0" borderId="10" xfId="0" applyNumberFormat="1" applyBorder="1" applyAlignment="1">
      <alignment horizontal="left" vertical="center" wrapText="1"/>
    </xf>
    <xf numFmtId="0" fontId="23" fillId="0" borderId="2" xfId="0" applyFont="1" applyBorder="1" applyAlignment="1">
      <alignment horizontal="left" vertical="center" readingOrder="1"/>
    </xf>
    <xf numFmtId="0" fontId="23" fillId="0" borderId="0" xfId="0" applyFont="1" applyAlignment="1">
      <alignment horizontal="left" vertical="center" readingOrder="1"/>
    </xf>
    <xf numFmtId="0" fontId="23" fillId="0" borderId="46" xfId="0" applyFont="1" applyBorder="1" applyAlignment="1">
      <alignment horizontal="left" vertical="center" readingOrder="1"/>
    </xf>
    <xf numFmtId="0" fontId="23" fillId="0" borderId="2" xfId="0" applyFont="1" applyBorder="1" applyAlignment="1">
      <alignment horizontal="left" vertical="center" wrapText="1" readingOrder="1"/>
    </xf>
    <xf numFmtId="0" fontId="23" fillId="0" borderId="0" xfId="0" applyFont="1" applyAlignment="1">
      <alignment horizontal="left" vertical="center" wrapText="1" readingOrder="1"/>
    </xf>
    <xf numFmtId="0" fontId="23" fillId="0" borderId="46" xfId="0" applyFont="1" applyBorder="1" applyAlignment="1">
      <alignment horizontal="left" vertical="center" wrapText="1" readingOrder="1"/>
    </xf>
    <xf numFmtId="0" fontId="14" fillId="2" borderId="2" xfId="0" applyFont="1" applyFill="1" applyBorder="1" applyAlignment="1">
      <alignment horizontal="center"/>
    </xf>
    <xf numFmtId="0" fontId="14" fillId="2" borderId="0" xfId="0" applyFont="1" applyFill="1" applyBorder="1" applyAlignment="1">
      <alignment horizontal="center"/>
    </xf>
    <xf numFmtId="0" fontId="14" fillId="2" borderId="46" xfId="0" applyFont="1" applyFill="1" applyBorder="1" applyAlignment="1">
      <alignment horizontal="center"/>
    </xf>
    <xf numFmtId="0" fontId="0" fillId="10" borderId="2" xfId="0" applyFill="1" applyBorder="1" applyAlignment="1">
      <alignment horizontal="center"/>
    </xf>
    <xf numFmtId="0" fontId="0" fillId="10" borderId="0" xfId="0" applyFill="1" applyBorder="1" applyAlignment="1">
      <alignment horizontal="center"/>
    </xf>
    <xf numFmtId="0" fontId="0" fillId="10" borderId="46" xfId="0" applyFill="1" applyBorder="1" applyAlignment="1">
      <alignment horizontal="center"/>
    </xf>
    <xf numFmtId="0" fontId="0" fillId="0" borderId="2" xfId="0" applyBorder="1" applyAlignment="1">
      <alignment horizontal="center"/>
    </xf>
    <xf numFmtId="0" fontId="0" fillId="0" borderId="0" xfId="0" applyBorder="1" applyAlignment="1">
      <alignment horizontal="center"/>
    </xf>
    <xf numFmtId="0" fontId="0" fillId="0" borderId="46" xfId="0" applyBorder="1" applyAlignment="1">
      <alignment horizontal="center"/>
    </xf>
    <xf numFmtId="0" fontId="0" fillId="0" borderId="0" xfId="0" applyBorder="1" applyAlignment="1">
      <alignment horizontal="left"/>
    </xf>
    <xf numFmtId="0" fontId="0" fillId="0" borderId="46" xfId="0" applyBorder="1" applyAlignment="1">
      <alignment horizontal="left"/>
    </xf>
    <xf numFmtId="0" fontId="0" fillId="0" borderId="2" xfId="0" applyBorder="1" applyAlignment="1">
      <alignment horizontal="left" vertical="center" wrapText="1"/>
    </xf>
    <xf numFmtId="0" fontId="0" fillId="0" borderId="0" xfId="0" applyBorder="1" applyAlignment="1">
      <alignment horizontal="left" vertical="center" wrapText="1"/>
    </xf>
    <xf numFmtId="0" fontId="0" fillId="0" borderId="46" xfId="0" applyBorder="1" applyAlignment="1">
      <alignment horizontal="left" vertical="center" wrapText="1"/>
    </xf>
    <xf numFmtId="0" fontId="22" fillId="0" borderId="2" xfId="1" applyFont="1" applyBorder="1" applyAlignment="1" applyProtection="1">
      <alignment horizontal="center"/>
    </xf>
    <xf numFmtId="0" fontId="22" fillId="0" borderId="0" xfId="1" applyFont="1" applyBorder="1" applyAlignment="1" applyProtection="1">
      <alignment horizontal="center"/>
    </xf>
    <xf numFmtId="0" fontId="22" fillId="0" borderId="46" xfId="1" applyFont="1" applyBorder="1" applyAlignment="1" applyProtection="1">
      <alignment horizontal="center"/>
    </xf>
    <xf numFmtId="0" fontId="0" fillId="0" borderId="3" xfId="0" applyBorder="1" applyAlignment="1">
      <alignment horizontal="center" vertical="center" wrapText="1"/>
    </xf>
    <xf numFmtId="0" fontId="0" fillId="0" borderId="50" xfId="0" applyBorder="1" applyAlignment="1">
      <alignment horizontal="center" vertical="center" wrapText="1"/>
    </xf>
    <xf numFmtId="0" fontId="20" fillId="0" borderId="47" xfId="0" applyFont="1" applyBorder="1" applyAlignment="1">
      <alignment horizontal="center" vertical="center"/>
    </xf>
    <xf numFmtId="0" fontId="20" fillId="0" borderId="1" xfId="0" applyFont="1" applyBorder="1" applyAlignment="1">
      <alignment horizontal="center" vertical="center"/>
    </xf>
    <xf numFmtId="0" fontId="20" fillId="0" borderId="48" xfId="0" applyFont="1" applyBorder="1" applyAlignment="1">
      <alignment horizontal="center" vertical="center"/>
    </xf>
    <xf numFmtId="0" fontId="2" fillId="0" borderId="0" xfId="0" applyFont="1" applyBorder="1" applyAlignment="1">
      <alignment horizontal="left" vertical="center" wrapText="1"/>
    </xf>
    <xf numFmtId="0" fontId="1" fillId="5" borderId="9" xfId="0" applyFont="1" applyFill="1" applyBorder="1" applyAlignment="1">
      <alignment horizontal="center" vertical="center" wrapText="1"/>
    </xf>
    <xf numFmtId="0" fontId="1" fillId="5" borderId="10" xfId="0" applyFont="1" applyFill="1" applyBorder="1" applyAlignment="1">
      <alignment horizontal="center" vertical="center" wrapText="1"/>
    </xf>
    <xf numFmtId="0" fontId="1" fillId="5" borderId="11" xfId="0" applyFont="1" applyFill="1" applyBorder="1" applyAlignment="1">
      <alignment horizontal="center" vertical="center" wrapText="1"/>
    </xf>
    <xf numFmtId="0" fontId="2" fillId="0" borderId="10" xfId="0" applyFont="1" applyBorder="1" applyAlignment="1">
      <alignment horizont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2" fillId="0" borderId="9" xfId="0" applyFont="1" applyBorder="1" applyAlignment="1">
      <alignment horizontal="left" vertical="center" wrapText="1"/>
    </xf>
    <xf numFmtId="0" fontId="2" fillId="0" borderId="9" xfId="0" applyFont="1" applyBorder="1" applyAlignment="1">
      <alignment horizontal="center" wrapText="1"/>
    </xf>
    <xf numFmtId="0" fontId="2" fillId="5" borderId="9" xfId="0" applyFont="1" applyFill="1" applyBorder="1" applyAlignment="1">
      <alignment horizontal="center" vertical="center" wrapText="1"/>
    </xf>
    <xf numFmtId="0" fontId="2" fillId="5" borderId="10"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2" fillId="0" borderId="11" xfId="0" applyFont="1" applyBorder="1" applyAlignment="1">
      <alignment horizontal="center" wrapText="1"/>
    </xf>
    <xf numFmtId="0" fontId="0" fillId="2" borderId="9" xfId="0" applyFill="1" applyBorder="1" applyAlignment="1">
      <alignment horizontal="center" vertical="center" wrapText="1"/>
    </xf>
    <xf numFmtId="0" fontId="0" fillId="2" borderId="10" xfId="0" applyFill="1" applyBorder="1" applyAlignment="1">
      <alignment horizontal="center" vertical="center" wrapText="1"/>
    </xf>
    <xf numFmtId="0" fontId="1" fillId="4" borderId="10" xfId="0" applyFont="1" applyFill="1" applyBorder="1" applyAlignment="1">
      <alignment horizontal="center" vertical="center"/>
    </xf>
    <xf numFmtId="0" fontId="1" fillId="4" borderId="11" xfId="0" applyFont="1" applyFill="1" applyBorder="1" applyAlignment="1">
      <alignment horizontal="center" vertical="center"/>
    </xf>
    <xf numFmtId="0" fontId="2" fillId="0" borderId="10" xfId="0" applyFont="1" applyBorder="1" applyAlignment="1">
      <alignment horizontal="center" vertical="center" wrapText="1"/>
    </xf>
    <xf numFmtId="0" fontId="8" fillId="2" borderId="0" xfId="0" applyFont="1" applyFill="1" applyAlignment="1">
      <alignment horizontal="center" vertical="center"/>
    </xf>
    <xf numFmtId="0" fontId="10" fillId="6" borderId="4" xfId="0" applyFont="1" applyFill="1" applyBorder="1" applyAlignment="1">
      <alignment horizontal="left" vertical="center"/>
    </xf>
    <xf numFmtId="0" fontId="10" fillId="6" borderId="5" xfId="0" applyFont="1" applyFill="1" applyBorder="1" applyAlignment="1">
      <alignment horizontal="left" vertical="center"/>
    </xf>
    <xf numFmtId="0" fontId="10" fillId="6" borderId="21" xfId="0" applyFont="1" applyFill="1" applyBorder="1" applyAlignment="1">
      <alignment horizontal="left" vertical="center"/>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5" fillId="3" borderId="6" xfId="0" applyFont="1" applyFill="1" applyBorder="1" applyAlignment="1">
      <alignment horizontal="center" vertical="center"/>
    </xf>
    <xf numFmtId="0" fontId="5" fillId="3" borderId="7" xfId="0" applyFont="1" applyFill="1" applyBorder="1" applyAlignment="1">
      <alignment horizontal="center" vertical="center"/>
    </xf>
    <xf numFmtId="0" fontId="5" fillId="3" borderId="8" xfId="0" applyFont="1" applyFill="1" applyBorder="1" applyAlignment="1">
      <alignment horizontal="center" vertical="center"/>
    </xf>
    <xf numFmtId="0" fontId="1" fillId="0" borderId="3" xfId="0" applyFont="1" applyFill="1" applyBorder="1" applyAlignment="1">
      <alignment horizontal="center" vertical="center"/>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0" fillId="0" borderId="5" xfId="0" applyFill="1" applyBorder="1" applyAlignment="1">
      <alignment horizontal="center" vertical="center"/>
    </xf>
    <xf numFmtId="0" fontId="13" fillId="7" borderId="35" xfId="0" applyFont="1" applyFill="1" applyBorder="1" applyAlignment="1">
      <alignment horizontal="center" vertical="center"/>
    </xf>
    <xf numFmtId="0" fontId="13" fillId="7" borderId="32" xfId="0" applyFont="1" applyFill="1" applyBorder="1" applyAlignment="1">
      <alignment horizontal="center" vertical="center"/>
    </xf>
    <xf numFmtId="0" fontId="0" fillId="0" borderId="5" xfId="0" applyBorder="1" applyAlignment="1">
      <alignment horizont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 xfId="0" applyFill="1" applyBorder="1" applyAlignment="1">
      <alignment horizontal="center" vertical="center"/>
    </xf>
    <xf numFmtId="0" fontId="2" fillId="0" borderId="15" xfId="0" applyFont="1" applyBorder="1" applyAlignment="1">
      <alignment horizontal="center" vertical="center" wrapText="1"/>
    </xf>
    <xf numFmtId="0" fontId="2" fillId="0" borderId="28" xfId="0" applyFont="1" applyBorder="1" applyAlignment="1">
      <alignment horizontal="center" vertical="center" wrapText="1"/>
    </xf>
    <xf numFmtId="0" fontId="1" fillId="4" borderId="15" xfId="0" applyFont="1" applyFill="1" applyBorder="1" applyAlignment="1">
      <alignment horizontal="center" vertical="center" wrapText="1"/>
    </xf>
    <xf numFmtId="0" fontId="1" fillId="4" borderId="28" xfId="0" applyFont="1" applyFill="1" applyBorder="1" applyAlignment="1">
      <alignment horizontal="center" vertical="center" wrapText="1"/>
    </xf>
    <xf numFmtId="0" fontId="2" fillId="2" borderId="12" xfId="0" applyFont="1" applyFill="1" applyBorder="1" applyAlignment="1">
      <alignment horizontal="center" vertical="center"/>
    </xf>
    <xf numFmtId="0" fontId="2" fillId="2" borderId="13" xfId="0" applyFont="1" applyFill="1" applyBorder="1" applyAlignment="1">
      <alignment horizontal="center" vertical="center"/>
    </xf>
    <xf numFmtId="0" fontId="0" fillId="0" borderId="1" xfId="0" applyBorder="1" applyAlignment="1">
      <alignment horizontal="center"/>
    </xf>
    <xf numFmtId="0" fontId="9" fillId="0" borderId="9" xfId="0" applyNumberFormat="1" applyFont="1" applyFill="1" applyBorder="1" applyAlignment="1">
      <alignment horizontal="left" vertical="center" wrapText="1"/>
    </xf>
    <xf numFmtId="0" fontId="9" fillId="0" borderId="10" xfId="0" applyNumberFormat="1" applyFont="1" applyFill="1" applyBorder="1" applyAlignment="1">
      <alignment horizontal="left" vertical="center" wrapText="1"/>
    </xf>
    <xf numFmtId="0" fontId="9" fillId="0" borderId="11" xfId="0" applyNumberFormat="1" applyFont="1" applyFill="1" applyBorder="1" applyAlignment="1">
      <alignment horizontal="left" vertical="center" wrapText="1"/>
    </xf>
    <xf numFmtId="0" fontId="2" fillId="2" borderId="1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0" fillId="5" borderId="9" xfId="0" applyFill="1" applyBorder="1" applyAlignment="1">
      <alignment horizontal="center" vertical="center" wrapText="1"/>
    </xf>
    <xf numFmtId="0" fontId="0" fillId="5" borderId="10" xfId="0" applyFill="1" applyBorder="1" applyAlignment="1">
      <alignment horizontal="center" vertical="center" wrapText="1"/>
    </xf>
    <xf numFmtId="0" fontId="0" fillId="5" borderId="11" xfId="0" applyFill="1" applyBorder="1" applyAlignment="1">
      <alignment horizontal="center" vertical="center" wrapText="1"/>
    </xf>
    <xf numFmtId="0" fontId="1" fillId="2" borderId="12" xfId="0" applyFont="1" applyFill="1" applyBorder="1" applyAlignment="1">
      <alignment horizontal="center" vertical="center"/>
    </xf>
    <xf numFmtId="0" fontId="1" fillId="2" borderId="13" xfId="0" applyFont="1" applyFill="1" applyBorder="1" applyAlignment="1">
      <alignment horizontal="center" vertical="center"/>
    </xf>
    <xf numFmtId="0" fontId="0" fillId="0" borderId="10" xfId="0" applyNumberFormat="1" applyBorder="1" applyAlignment="1">
      <alignment horizontal="left" vertical="center" wrapText="1"/>
    </xf>
    <xf numFmtId="0" fontId="0" fillId="0" borderId="31" xfId="0" applyNumberFormat="1" applyBorder="1" applyAlignment="1">
      <alignment horizontal="left" vertical="center" wrapText="1"/>
    </xf>
    <xf numFmtId="0" fontId="0" fillId="0" borderId="20" xfId="0" applyNumberFormat="1" applyBorder="1" applyAlignment="1">
      <alignment horizontal="left" vertical="center" wrapText="1"/>
    </xf>
    <xf numFmtId="0" fontId="0" fillId="0" borderId="24" xfId="0" applyNumberFormat="1" applyBorder="1" applyAlignment="1">
      <alignment horizontal="left" vertical="center" wrapText="1"/>
    </xf>
    <xf numFmtId="0" fontId="0" fillId="0" borderId="39" xfId="0" applyNumberFormat="1" applyBorder="1" applyAlignment="1">
      <alignment horizontal="left" vertical="center" wrapText="1"/>
    </xf>
    <xf numFmtId="0" fontId="0" fillId="0" borderId="26" xfId="0" applyNumberFormat="1" applyBorder="1" applyAlignment="1">
      <alignment horizontal="left" vertical="center" wrapText="1"/>
    </xf>
    <xf numFmtId="0" fontId="0" fillId="0" borderId="27" xfId="0" applyNumberFormat="1" applyBorder="1" applyAlignment="1">
      <alignment horizontal="left" vertical="center" wrapText="1"/>
    </xf>
    <xf numFmtId="0" fontId="2" fillId="0" borderId="38" xfId="0" applyFont="1" applyBorder="1" applyAlignment="1">
      <alignment horizontal="left" vertical="center" wrapText="1"/>
    </xf>
    <xf numFmtId="0" fontId="2" fillId="0" borderId="36" xfId="0" applyFont="1" applyBorder="1" applyAlignment="1">
      <alignment horizontal="left" vertical="center" wrapText="1"/>
    </xf>
    <xf numFmtId="0" fontId="2" fillId="0" borderId="25" xfId="0" applyFont="1" applyBorder="1" applyAlignment="1">
      <alignment horizontal="left" vertical="center" wrapText="1"/>
    </xf>
    <xf numFmtId="0" fontId="2" fillId="0" borderId="29" xfId="0" applyFont="1" applyBorder="1" applyAlignment="1">
      <alignment horizontal="left" vertical="center" wrapText="1"/>
    </xf>
    <xf numFmtId="0" fontId="13" fillId="0" borderId="22" xfId="0" applyFont="1" applyFill="1" applyBorder="1" applyAlignment="1">
      <alignment horizontal="center" vertical="center" wrapText="1"/>
    </xf>
    <xf numFmtId="0" fontId="13" fillId="0" borderId="16" xfId="0" applyFont="1" applyFill="1" applyBorder="1" applyAlignment="1">
      <alignment horizontal="center" vertical="center" wrapText="1"/>
    </xf>
    <xf numFmtId="0" fontId="13" fillId="0" borderId="17"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1" fillId="4" borderId="10" xfId="0" applyFont="1" applyFill="1" applyBorder="1" applyAlignment="1">
      <alignment horizontal="center" vertical="center" wrapText="1"/>
    </xf>
    <xf numFmtId="0" fontId="0" fillId="5" borderId="10" xfId="0" applyFill="1" applyBorder="1" applyAlignment="1">
      <alignment horizontal="center" vertical="center"/>
    </xf>
    <xf numFmtId="0" fontId="0" fillId="5" borderId="11" xfId="0" applyFill="1" applyBorder="1" applyAlignment="1">
      <alignment horizontal="center" vertical="center"/>
    </xf>
    <xf numFmtId="0" fontId="3" fillId="0" borderId="9" xfId="0" applyFont="1" applyBorder="1" applyAlignment="1">
      <alignment horizontal="center"/>
    </xf>
    <xf numFmtId="0" fontId="3" fillId="0" borderId="10" xfId="0" applyFont="1" applyBorder="1" applyAlignment="1">
      <alignment horizontal="center"/>
    </xf>
    <xf numFmtId="0" fontId="3" fillId="0" borderId="11" xfId="0" applyFont="1" applyBorder="1" applyAlignment="1">
      <alignment horizontal="center"/>
    </xf>
    <xf numFmtId="0" fontId="12" fillId="2" borderId="9"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8" borderId="9" xfId="0" applyFont="1" applyFill="1" applyBorder="1" applyAlignment="1">
      <alignment horizontal="center" vertical="center" wrapText="1"/>
    </xf>
    <xf numFmtId="0" fontId="3" fillId="8" borderId="10" xfId="0" applyFont="1" applyFill="1" applyBorder="1" applyAlignment="1">
      <alignment horizontal="center" vertical="center" wrapText="1"/>
    </xf>
    <xf numFmtId="0" fontId="3" fillId="8" borderId="11" xfId="0" applyFont="1" applyFill="1" applyBorder="1" applyAlignment="1">
      <alignment horizontal="center" vertical="center" wrapText="1"/>
    </xf>
    <xf numFmtId="0" fontId="12" fillId="7" borderId="12" xfId="0" applyFont="1" applyFill="1" applyBorder="1" applyAlignment="1">
      <alignment horizontal="center" vertical="center" wrapText="1"/>
    </xf>
    <xf numFmtId="0" fontId="12" fillId="7" borderId="13" xfId="0" applyFont="1" applyFill="1" applyBorder="1" applyAlignment="1">
      <alignment horizontal="center" vertical="center" wrapText="1"/>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12" fillId="7" borderId="9" xfId="0" applyFont="1" applyFill="1" applyBorder="1" applyAlignment="1">
      <alignment horizontal="center" vertical="center" wrapText="1"/>
    </xf>
    <xf numFmtId="0" fontId="12" fillId="7" borderId="10" xfId="0" applyFont="1" applyFill="1" applyBorder="1" applyAlignment="1">
      <alignment horizontal="center" vertical="center" wrapText="1"/>
    </xf>
    <xf numFmtId="0" fontId="0" fillId="5" borderId="31" xfId="0" applyFill="1" applyBorder="1" applyAlignment="1">
      <alignment horizontal="center" vertical="center" wrapText="1"/>
    </xf>
    <xf numFmtId="0" fontId="0" fillId="5" borderId="16" xfId="0" applyFill="1" applyBorder="1" applyAlignment="1">
      <alignment horizontal="center" vertical="center" wrapText="1"/>
    </xf>
    <xf numFmtId="0" fontId="0" fillId="5" borderId="17" xfId="0" applyFill="1" applyBorder="1" applyAlignment="1">
      <alignment horizontal="center" vertical="center" wrapText="1"/>
    </xf>
    <xf numFmtId="0" fontId="0" fillId="2" borderId="18" xfId="0" applyFill="1" applyBorder="1" applyAlignment="1">
      <alignment horizontal="center" vertical="center"/>
    </xf>
    <xf numFmtId="0" fontId="0" fillId="2" borderId="23" xfId="0" applyFill="1" applyBorder="1" applyAlignment="1">
      <alignment horizontal="center" vertical="center"/>
    </xf>
    <xf numFmtId="0" fontId="0" fillId="2" borderId="19" xfId="0" applyFill="1" applyBorder="1" applyAlignment="1">
      <alignment horizontal="center" vertical="center"/>
    </xf>
    <xf numFmtId="0" fontId="10" fillId="6" borderId="6" xfId="0" applyFont="1" applyFill="1" applyBorder="1" applyAlignment="1">
      <alignment horizontal="left" vertical="center"/>
    </xf>
    <xf numFmtId="0" fontId="10" fillId="6" borderId="7" xfId="0" applyFont="1" applyFill="1" applyBorder="1" applyAlignment="1">
      <alignment horizontal="left" vertical="center"/>
    </xf>
    <xf numFmtId="0" fontId="10" fillId="6" borderId="8" xfId="0" applyFont="1" applyFill="1" applyBorder="1" applyAlignment="1">
      <alignment horizontal="lef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9" xfId="0" applyFont="1" applyBorder="1" applyAlignment="1">
      <alignment vertical="center" wrapText="1"/>
    </xf>
    <xf numFmtId="0" fontId="0" fillId="0" borderId="10" xfId="0" applyFont="1" applyBorder="1" applyAlignment="1">
      <alignment vertical="center" wrapText="1"/>
    </xf>
    <xf numFmtId="0" fontId="0" fillId="0" borderId="11" xfId="0" applyFont="1" applyBorder="1" applyAlignment="1">
      <alignment vertical="center" wrapText="1"/>
    </xf>
    <xf numFmtId="0" fontId="1" fillId="8" borderId="10" xfId="0" applyFont="1" applyFill="1" applyBorder="1" applyAlignment="1">
      <alignment horizontal="center" vertical="center"/>
    </xf>
    <xf numFmtId="0" fontId="1" fillId="8" borderId="11" xfId="0" applyFont="1" applyFill="1" applyBorder="1" applyAlignment="1">
      <alignment horizontal="center" vertical="center"/>
    </xf>
    <xf numFmtId="0" fontId="2" fillId="0" borderId="9" xfId="0" applyFont="1" applyBorder="1" applyAlignment="1">
      <alignment vertical="center" wrapText="1"/>
    </xf>
    <xf numFmtId="16" fontId="0" fillId="11" borderId="10" xfId="0" applyNumberFormat="1" applyFill="1" applyBorder="1" applyAlignment="1">
      <alignment horizontal="center" vertical="center"/>
    </xf>
    <xf numFmtId="16" fontId="0" fillId="11" borderId="11" xfId="0" applyNumberFormat="1" applyFill="1" applyBorder="1" applyAlignment="1">
      <alignment horizontal="center" vertical="center"/>
    </xf>
    <xf numFmtId="16" fontId="0" fillId="0" borderId="10" xfId="0" applyNumberFormat="1" applyBorder="1" applyAlignment="1">
      <alignment horizontal="center" vertical="center"/>
    </xf>
    <xf numFmtId="16" fontId="0" fillId="0" borderId="11" xfId="0" applyNumberFormat="1" applyBorder="1" applyAlignment="1">
      <alignment horizontal="center" vertical="center"/>
    </xf>
    <xf numFmtId="0" fontId="16" fillId="2" borderId="9" xfId="0" applyFont="1" applyFill="1" applyBorder="1" applyAlignment="1">
      <alignment horizontal="center" vertical="center"/>
    </xf>
    <xf numFmtId="0" fontId="16" fillId="2" borderId="10" xfId="0" applyFont="1" applyFill="1" applyBorder="1" applyAlignment="1">
      <alignment horizontal="center" vertical="center"/>
    </xf>
    <xf numFmtId="0" fontId="0" fillId="2" borderId="10" xfId="0" applyNumberFormat="1" applyFill="1" applyBorder="1" applyAlignment="1">
      <alignment horizontal="center" vertical="center"/>
    </xf>
    <xf numFmtId="0" fontId="0" fillId="2" borderId="11" xfId="0" applyNumberFormat="1" applyFill="1" applyBorder="1" applyAlignment="1">
      <alignment horizontal="center" vertical="center"/>
    </xf>
    <xf numFmtId="0" fontId="3" fillId="4" borderId="10" xfId="0" applyFont="1" applyFill="1" applyBorder="1" applyAlignment="1">
      <alignment horizontal="center" vertical="center"/>
    </xf>
    <xf numFmtId="0" fontId="3" fillId="4" borderId="11" xfId="0" applyFont="1" applyFill="1" applyBorder="1" applyAlignment="1">
      <alignment horizontal="center" vertical="center"/>
    </xf>
    <xf numFmtId="0" fontId="2" fillId="0" borderId="34" xfId="0" applyFont="1" applyBorder="1" applyAlignment="1">
      <alignment horizontal="left" vertical="center"/>
    </xf>
    <xf numFmtId="0" fontId="2" fillId="0" borderId="9" xfId="0" applyFont="1" applyBorder="1" applyAlignment="1">
      <alignment horizontal="center"/>
    </xf>
    <xf numFmtId="0" fontId="2" fillId="0" borderId="10" xfId="0" applyFont="1" applyBorder="1" applyAlignment="1">
      <alignment horizontal="center"/>
    </xf>
    <xf numFmtId="0" fontId="2" fillId="0" borderId="11" xfId="0" applyFont="1" applyBorder="1" applyAlignment="1">
      <alignment horizontal="center"/>
    </xf>
    <xf numFmtId="0" fontId="2" fillId="0" borderId="43" xfId="0" applyFont="1" applyBorder="1" applyAlignment="1">
      <alignment horizontal="left" vertical="center"/>
    </xf>
    <xf numFmtId="0" fontId="2" fillId="0" borderId="44" xfId="0" applyFont="1" applyBorder="1" applyAlignment="1">
      <alignment horizontal="left" vertical="center"/>
    </xf>
    <xf numFmtId="0" fontId="18" fillId="9" borderId="12" xfId="0" applyFont="1" applyFill="1" applyBorder="1" applyAlignment="1">
      <alignment horizontal="center" vertical="center" wrapText="1"/>
    </xf>
    <xf numFmtId="0" fontId="18" fillId="9" borderId="13" xfId="0" applyFont="1" applyFill="1" applyBorder="1" applyAlignment="1">
      <alignment horizontal="center" vertical="center" wrapText="1"/>
    </xf>
    <xf numFmtId="0" fontId="2" fillId="0" borderId="41" xfId="0" applyFont="1" applyBorder="1" applyAlignment="1">
      <alignment horizontal="left" vertical="center"/>
    </xf>
    <xf numFmtId="0" fontId="2" fillId="0" borderId="42" xfId="0" applyFont="1" applyBorder="1" applyAlignment="1">
      <alignment horizontal="left" vertical="center"/>
    </xf>
    <xf numFmtId="0" fontId="2" fillId="0" borderId="0" xfId="0" applyFont="1" applyAlignment="1">
      <alignment horizontal="left" vertical="center" wrapText="1"/>
    </xf>
    <xf numFmtId="0" fontId="2" fillId="0" borderId="0" xfId="0" applyFont="1" applyAlignment="1">
      <alignment horizontal="left" vertical="center"/>
    </xf>
    <xf numFmtId="0" fontId="6" fillId="0" borderId="0" xfId="0" applyFont="1" applyAlignment="1">
      <alignment horizontal="left" vertical="center" wrapText="1"/>
    </xf>
    <xf numFmtId="0" fontId="2" fillId="0" borderId="0" xfId="0" applyFont="1" applyAlignment="1">
      <alignment vertical="center" wrapText="1"/>
    </xf>
    <xf numFmtId="0" fontId="2" fillId="0" borderId="0" xfId="0" applyFont="1" applyAlignment="1">
      <alignment horizontal="left" wrapText="1"/>
    </xf>
    <xf numFmtId="0" fontId="11" fillId="0" borderId="0" xfId="0" applyFont="1" applyAlignment="1">
      <alignment horizontal="left"/>
    </xf>
    <xf numFmtId="0" fontId="24" fillId="12" borderId="0" xfId="0" applyFont="1" applyFill="1" applyAlignment="1">
      <alignment horizontal="center" vertical="center"/>
    </xf>
  </cellXfs>
  <cellStyles count="2">
    <cellStyle name="Hyperlink" xfId="1" builtinId="8"/>
    <cellStyle name="Normal" xfId="0" builtinId="0"/>
  </cellStyles>
  <dxfs count="0"/>
  <tableStyles count="0" defaultTableStyle="TableStyleMedium9" defaultPivotStyle="PivotStyleLight16"/>
  <colors>
    <mruColors>
      <color rgb="FF2D4FFB"/>
      <color rgb="FF00FFFF"/>
      <color rgb="FF1262BA"/>
    </mruColors>
  </colors>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2.xml"/><Relationship Id="rId7" Type="http://schemas.openxmlformats.org/officeDocument/2006/relationships/styles" Target="styles.xml"/><Relationship Id="rId2" Type="http://schemas.openxmlformats.org/officeDocument/2006/relationships/chartsheet" Target="chartsheets/sheet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4.xml"/><Relationship Id="rId4" Type="http://schemas.openxmlformats.org/officeDocument/2006/relationships/worksheet" Target="worksheets/sheet3.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title>
      <c:layout/>
    </c:title>
    <c:plotArea>
      <c:layout/>
      <c:barChart>
        <c:barDir val="col"/>
        <c:grouping val="clustered"/>
        <c:ser>
          <c:idx val="0"/>
          <c:order val="0"/>
          <c:tx>
            <c:strRef>
              <c:f>Calculator!$A$17:$D$17</c:f>
              <c:strCache>
                <c:ptCount val="1"/>
                <c:pt idx="0">
                  <c:v>General Lighting Demand Load = 0</c:v>
                </c:pt>
              </c:strCache>
            </c:strRef>
          </c:tx>
          <c:cat>
            <c:strRef>
              <c:f>Calculator!$E$1:$E$16</c:f>
              <c:strCache>
                <c:ptCount val="16"/>
                <c:pt idx="10">
                  <c:v>VA/ft2</c:v>
                </c:pt>
                <c:pt idx="11">
                  <c:v>ft2</c:v>
                </c:pt>
                <c:pt idx="12">
                  <c:v>VA</c:v>
                </c:pt>
                <c:pt idx="13">
                  <c:v>VA</c:v>
                </c:pt>
                <c:pt idx="14">
                  <c:v>VA</c:v>
                </c:pt>
                <c:pt idx="15">
                  <c:v>VA</c:v>
                </c:pt>
              </c:strCache>
            </c:strRef>
          </c:cat>
          <c:val>
            <c:numRef>
              <c:f>Calculator!$E$17</c:f>
              <c:numCache>
                <c:formatCode>General</c:formatCode>
                <c:ptCount val="1"/>
                <c:pt idx="0">
                  <c:v>0</c:v>
                </c:pt>
              </c:numCache>
            </c:numRef>
          </c:val>
        </c:ser>
        <c:axId val="67040000"/>
        <c:axId val="67041536"/>
      </c:barChart>
      <c:catAx>
        <c:axId val="67040000"/>
        <c:scaling>
          <c:orientation val="minMax"/>
        </c:scaling>
        <c:axPos val="b"/>
        <c:tickLblPos val="nextTo"/>
        <c:crossAx val="67041536"/>
        <c:crosses val="autoZero"/>
        <c:auto val="1"/>
        <c:lblAlgn val="ctr"/>
        <c:lblOffset val="100"/>
      </c:catAx>
      <c:valAx>
        <c:axId val="67041536"/>
        <c:scaling>
          <c:orientation val="minMax"/>
        </c:scaling>
        <c:axPos val="l"/>
        <c:majorGridlines/>
        <c:numFmt formatCode="General" sourceLinked="1"/>
        <c:tickLblPos val="nextTo"/>
        <c:crossAx val="67040000"/>
        <c:crosses val="autoZero"/>
        <c:crossBetween val="between"/>
      </c:valAx>
    </c:plotArea>
    <c:legend>
      <c:legendPos val="r"/>
      <c:layout/>
    </c:legend>
    <c:plotVisOnly val="1"/>
  </c:chart>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2.xml"/></Relationships>
</file>

<file path=xl/chartsheets/sheet1.xml><?xml version="1.0" encoding="utf-8"?>
<chartsheet xmlns="http://schemas.openxmlformats.org/spreadsheetml/2006/main" xmlns:r="http://schemas.openxmlformats.org/officeDocument/2006/relationships">
  <sheetPr/>
  <sheetViews>
    <sheetView zoomScale="93"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8" Type="http://schemas.openxmlformats.org/officeDocument/2006/relationships/image" Target="../media/image9.jpeg"/><Relationship Id="rId3" Type="http://schemas.openxmlformats.org/officeDocument/2006/relationships/image" Target="../media/image4.jpeg"/><Relationship Id="rId7" Type="http://schemas.openxmlformats.org/officeDocument/2006/relationships/image" Target="../media/image8.jpeg"/><Relationship Id="rId2" Type="http://schemas.openxmlformats.org/officeDocument/2006/relationships/image" Target="../media/image3.jpeg"/><Relationship Id="rId1" Type="http://schemas.openxmlformats.org/officeDocument/2006/relationships/image" Target="../media/image2.jpeg"/><Relationship Id="rId6" Type="http://schemas.openxmlformats.org/officeDocument/2006/relationships/image" Target="../media/image7.jpeg"/><Relationship Id="rId5" Type="http://schemas.openxmlformats.org/officeDocument/2006/relationships/image" Target="../media/image6.jpeg"/><Relationship Id="rId4" Type="http://schemas.openxmlformats.org/officeDocument/2006/relationships/image" Target="../media/image5.jpeg"/><Relationship Id="rId9" Type="http://schemas.openxmlformats.org/officeDocument/2006/relationships/image" Target="../media/image10.jpeg"/></Relationships>
</file>

<file path=xl/drawings/drawing1.xml><?xml version="1.0" encoding="utf-8"?>
<xdr:wsDr xmlns:xdr="http://schemas.openxmlformats.org/drawingml/2006/spreadsheetDrawing" xmlns:a="http://schemas.openxmlformats.org/drawingml/2006/main">
  <xdr:twoCellAnchor editAs="oneCell">
    <xdr:from>
      <xdr:col>1</xdr:col>
      <xdr:colOff>324970</xdr:colOff>
      <xdr:row>5</xdr:row>
      <xdr:rowOff>0</xdr:rowOff>
    </xdr:from>
    <xdr:to>
      <xdr:col>5</xdr:col>
      <xdr:colOff>78441</xdr:colOff>
      <xdr:row>14</xdr:row>
      <xdr:rowOff>179294</xdr:rowOff>
    </xdr:to>
    <xdr:pic>
      <xdr:nvPicPr>
        <xdr:cNvPr id="2" name="Picture 1" descr="logo.jpg"/>
        <xdr:cNvPicPr>
          <a:picLocks noChangeAspect="1"/>
        </xdr:cNvPicPr>
      </xdr:nvPicPr>
      <xdr:blipFill>
        <a:blip xmlns:r="http://schemas.openxmlformats.org/officeDocument/2006/relationships" r:embed="rId1"/>
        <a:stretch>
          <a:fillRect/>
        </a:stretch>
      </xdr:blipFill>
      <xdr:spPr>
        <a:xfrm>
          <a:off x="930088" y="963706"/>
          <a:ext cx="2173941" cy="189379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absoluteAnchor>
    <xdr:pos x="0" y="0"/>
    <xdr:ext cx="8664677" cy="6288548"/>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twoCellAnchor editAs="oneCell">
    <xdr:from>
      <xdr:col>0</xdr:col>
      <xdr:colOff>533400</xdr:colOff>
      <xdr:row>1</xdr:row>
      <xdr:rowOff>0</xdr:rowOff>
    </xdr:from>
    <xdr:to>
      <xdr:col>7</xdr:col>
      <xdr:colOff>447675</xdr:colOff>
      <xdr:row>41</xdr:row>
      <xdr:rowOff>9525</xdr:rowOff>
    </xdr:to>
    <xdr:pic>
      <xdr:nvPicPr>
        <xdr:cNvPr id="2" name="Picture 1" descr="220.12.JPG"/>
        <xdr:cNvPicPr>
          <a:picLocks noChangeAspect="1"/>
        </xdr:cNvPicPr>
      </xdr:nvPicPr>
      <xdr:blipFill>
        <a:blip xmlns:r="http://schemas.openxmlformats.org/officeDocument/2006/relationships" r:embed="rId1"/>
        <a:stretch>
          <a:fillRect/>
        </a:stretch>
      </xdr:blipFill>
      <xdr:spPr>
        <a:xfrm>
          <a:off x="533400" y="333375"/>
          <a:ext cx="4181475" cy="7629525"/>
        </a:xfrm>
        <a:prstGeom prst="rect">
          <a:avLst/>
        </a:prstGeom>
      </xdr:spPr>
    </xdr:pic>
    <xdr:clientData/>
  </xdr:twoCellAnchor>
  <xdr:twoCellAnchor editAs="oneCell">
    <xdr:from>
      <xdr:col>7</xdr:col>
      <xdr:colOff>323850</xdr:colOff>
      <xdr:row>0</xdr:row>
      <xdr:rowOff>323850</xdr:rowOff>
    </xdr:from>
    <xdr:to>
      <xdr:col>13</xdr:col>
      <xdr:colOff>57150</xdr:colOff>
      <xdr:row>25</xdr:row>
      <xdr:rowOff>38100</xdr:rowOff>
    </xdr:to>
    <xdr:pic>
      <xdr:nvPicPr>
        <xdr:cNvPr id="3" name="Picture 2" descr="table 220.42.JPG"/>
        <xdr:cNvPicPr>
          <a:picLocks noChangeAspect="1"/>
        </xdr:cNvPicPr>
      </xdr:nvPicPr>
      <xdr:blipFill>
        <a:blip xmlns:r="http://schemas.openxmlformats.org/officeDocument/2006/relationships" r:embed="rId2"/>
        <a:stretch>
          <a:fillRect/>
        </a:stretch>
      </xdr:blipFill>
      <xdr:spPr>
        <a:xfrm>
          <a:off x="4591050" y="323850"/>
          <a:ext cx="3390900" cy="4619625"/>
        </a:xfrm>
        <a:prstGeom prst="rect">
          <a:avLst/>
        </a:prstGeom>
      </xdr:spPr>
    </xdr:pic>
    <xdr:clientData/>
  </xdr:twoCellAnchor>
  <xdr:twoCellAnchor editAs="oneCell">
    <xdr:from>
      <xdr:col>7</xdr:col>
      <xdr:colOff>114300</xdr:colOff>
      <xdr:row>25</xdr:row>
      <xdr:rowOff>47625</xdr:rowOff>
    </xdr:from>
    <xdr:to>
      <xdr:col>13</xdr:col>
      <xdr:colOff>66675</xdr:colOff>
      <xdr:row>36</xdr:row>
      <xdr:rowOff>47625</xdr:rowOff>
    </xdr:to>
    <xdr:pic>
      <xdr:nvPicPr>
        <xdr:cNvPr id="4" name="Picture 3" descr="table 220.44.JPG"/>
        <xdr:cNvPicPr>
          <a:picLocks noChangeAspect="1"/>
        </xdr:cNvPicPr>
      </xdr:nvPicPr>
      <xdr:blipFill>
        <a:blip xmlns:r="http://schemas.openxmlformats.org/officeDocument/2006/relationships" r:embed="rId3"/>
        <a:stretch>
          <a:fillRect/>
        </a:stretch>
      </xdr:blipFill>
      <xdr:spPr>
        <a:xfrm>
          <a:off x="4381500" y="4953000"/>
          <a:ext cx="3609975" cy="2095500"/>
        </a:xfrm>
        <a:prstGeom prst="rect">
          <a:avLst/>
        </a:prstGeom>
      </xdr:spPr>
    </xdr:pic>
    <xdr:clientData/>
  </xdr:twoCellAnchor>
  <xdr:twoCellAnchor editAs="oneCell">
    <xdr:from>
      <xdr:col>0</xdr:col>
      <xdr:colOff>0</xdr:colOff>
      <xdr:row>43</xdr:row>
      <xdr:rowOff>0</xdr:rowOff>
    </xdr:from>
    <xdr:to>
      <xdr:col>7</xdr:col>
      <xdr:colOff>238125</xdr:colOff>
      <xdr:row>67</xdr:row>
      <xdr:rowOff>19050</xdr:rowOff>
    </xdr:to>
    <xdr:pic>
      <xdr:nvPicPr>
        <xdr:cNvPr id="5" name="Picture 4" descr="TABLE 220.55.JPG"/>
        <xdr:cNvPicPr>
          <a:picLocks noChangeAspect="1"/>
        </xdr:cNvPicPr>
      </xdr:nvPicPr>
      <xdr:blipFill>
        <a:blip xmlns:r="http://schemas.openxmlformats.org/officeDocument/2006/relationships" r:embed="rId4"/>
        <a:stretch>
          <a:fillRect/>
        </a:stretch>
      </xdr:blipFill>
      <xdr:spPr>
        <a:xfrm>
          <a:off x="0" y="7810500"/>
          <a:ext cx="4505325" cy="4591050"/>
        </a:xfrm>
        <a:prstGeom prst="rect">
          <a:avLst/>
        </a:prstGeom>
      </xdr:spPr>
    </xdr:pic>
    <xdr:clientData/>
  </xdr:twoCellAnchor>
  <xdr:twoCellAnchor editAs="oneCell">
    <xdr:from>
      <xdr:col>7</xdr:col>
      <xdr:colOff>247650</xdr:colOff>
      <xdr:row>37</xdr:row>
      <xdr:rowOff>47625</xdr:rowOff>
    </xdr:from>
    <xdr:to>
      <xdr:col>13</xdr:col>
      <xdr:colOff>57150</xdr:colOff>
      <xdr:row>51</xdr:row>
      <xdr:rowOff>85725</xdr:rowOff>
    </xdr:to>
    <xdr:pic>
      <xdr:nvPicPr>
        <xdr:cNvPr id="6" name="Picture 5" descr="table 220.56.JPG"/>
        <xdr:cNvPicPr>
          <a:picLocks noChangeAspect="1"/>
        </xdr:cNvPicPr>
      </xdr:nvPicPr>
      <xdr:blipFill>
        <a:blip xmlns:r="http://schemas.openxmlformats.org/officeDocument/2006/relationships" r:embed="rId5"/>
        <a:stretch>
          <a:fillRect/>
        </a:stretch>
      </xdr:blipFill>
      <xdr:spPr>
        <a:xfrm>
          <a:off x="4514850" y="7239000"/>
          <a:ext cx="3467100" cy="2705100"/>
        </a:xfrm>
        <a:prstGeom prst="rect">
          <a:avLst/>
        </a:prstGeom>
      </xdr:spPr>
    </xdr:pic>
    <xdr:clientData/>
  </xdr:twoCellAnchor>
  <xdr:twoCellAnchor editAs="oneCell">
    <xdr:from>
      <xdr:col>7</xdr:col>
      <xdr:colOff>323850</xdr:colOff>
      <xdr:row>51</xdr:row>
      <xdr:rowOff>104775</xdr:rowOff>
    </xdr:from>
    <xdr:to>
      <xdr:col>14</xdr:col>
      <xdr:colOff>333375</xdr:colOff>
      <xdr:row>77</xdr:row>
      <xdr:rowOff>95250</xdr:rowOff>
    </xdr:to>
    <xdr:pic>
      <xdr:nvPicPr>
        <xdr:cNvPr id="7" name="Picture 6" descr="TABLE 430.247.JPG"/>
        <xdr:cNvPicPr>
          <a:picLocks noChangeAspect="1"/>
        </xdr:cNvPicPr>
      </xdr:nvPicPr>
      <xdr:blipFill>
        <a:blip xmlns:r="http://schemas.openxmlformats.org/officeDocument/2006/relationships" r:embed="rId6"/>
        <a:stretch>
          <a:fillRect/>
        </a:stretch>
      </xdr:blipFill>
      <xdr:spPr>
        <a:xfrm>
          <a:off x="4591050" y="9439275"/>
          <a:ext cx="4276725" cy="4943475"/>
        </a:xfrm>
        <a:prstGeom prst="rect">
          <a:avLst/>
        </a:prstGeom>
      </xdr:spPr>
    </xdr:pic>
    <xdr:clientData/>
  </xdr:twoCellAnchor>
  <xdr:twoCellAnchor editAs="oneCell">
    <xdr:from>
      <xdr:col>0</xdr:col>
      <xdr:colOff>0</xdr:colOff>
      <xdr:row>68</xdr:row>
      <xdr:rowOff>0</xdr:rowOff>
    </xdr:from>
    <xdr:to>
      <xdr:col>7</xdr:col>
      <xdr:colOff>180975</xdr:colOff>
      <xdr:row>94</xdr:row>
      <xdr:rowOff>133350</xdr:rowOff>
    </xdr:to>
    <xdr:pic>
      <xdr:nvPicPr>
        <xdr:cNvPr id="8" name="Picture 7" descr="TABLE 430.248.JPG"/>
        <xdr:cNvPicPr>
          <a:picLocks noChangeAspect="1"/>
        </xdr:cNvPicPr>
      </xdr:nvPicPr>
      <xdr:blipFill>
        <a:blip xmlns:r="http://schemas.openxmlformats.org/officeDocument/2006/relationships" r:embed="rId7"/>
        <a:stretch>
          <a:fillRect/>
        </a:stretch>
      </xdr:blipFill>
      <xdr:spPr>
        <a:xfrm>
          <a:off x="0" y="12573000"/>
          <a:ext cx="4448175" cy="5086350"/>
        </a:xfrm>
        <a:prstGeom prst="rect">
          <a:avLst/>
        </a:prstGeom>
      </xdr:spPr>
    </xdr:pic>
    <xdr:clientData/>
  </xdr:twoCellAnchor>
  <xdr:twoCellAnchor editAs="oneCell">
    <xdr:from>
      <xdr:col>7</xdr:col>
      <xdr:colOff>266700</xdr:colOff>
      <xdr:row>77</xdr:row>
      <xdr:rowOff>114300</xdr:rowOff>
    </xdr:from>
    <xdr:to>
      <xdr:col>13</xdr:col>
      <xdr:colOff>361950</xdr:colOff>
      <xdr:row>100</xdr:row>
      <xdr:rowOff>142875</xdr:rowOff>
    </xdr:to>
    <xdr:pic>
      <xdr:nvPicPr>
        <xdr:cNvPr id="9" name="Picture 8" descr="TABLE 430.249.JPG"/>
        <xdr:cNvPicPr>
          <a:picLocks noChangeAspect="1"/>
        </xdr:cNvPicPr>
      </xdr:nvPicPr>
      <xdr:blipFill>
        <a:blip xmlns:r="http://schemas.openxmlformats.org/officeDocument/2006/relationships" r:embed="rId8"/>
        <a:stretch>
          <a:fillRect/>
        </a:stretch>
      </xdr:blipFill>
      <xdr:spPr>
        <a:xfrm>
          <a:off x="4533900" y="14401800"/>
          <a:ext cx="3752850" cy="4410075"/>
        </a:xfrm>
        <a:prstGeom prst="rect">
          <a:avLst/>
        </a:prstGeom>
      </xdr:spPr>
    </xdr:pic>
    <xdr:clientData/>
  </xdr:twoCellAnchor>
  <xdr:twoCellAnchor editAs="oneCell">
    <xdr:from>
      <xdr:col>0</xdr:col>
      <xdr:colOff>1</xdr:colOff>
      <xdr:row>96</xdr:row>
      <xdr:rowOff>0</xdr:rowOff>
    </xdr:from>
    <xdr:to>
      <xdr:col>7</xdr:col>
      <xdr:colOff>514351</xdr:colOff>
      <xdr:row>121</xdr:row>
      <xdr:rowOff>38100</xdr:rowOff>
    </xdr:to>
    <xdr:pic>
      <xdr:nvPicPr>
        <xdr:cNvPr id="10" name="Picture 9" descr="TABLE 430.250.JPG"/>
        <xdr:cNvPicPr>
          <a:picLocks noChangeAspect="1"/>
        </xdr:cNvPicPr>
      </xdr:nvPicPr>
      <xdr:blipFill>
        <a:blip xmlns:r="http://schemas.openxmlformats.org/officeDocument/2006/relationships" r:embed="rId9"/>
        <a:stretch>
          <a:fillRect/>
        </a:stretch>
      </xdr:blipFill>
      <xdr:spPr>
        <a:xfrm>
          <a:off x="1" y="17907000"/>
          <a:ext cx="4781550" cy="48006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www.electrical-knowhow.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N31"/>
  <sheetViews>
    <sheetView tabSelected="1" zoomScale="85" zoomScaleNormal="85" workbookViewId="0">
      <selection activeCell="Q11" sqref="Q11"/>
    </sheetView>
  </sheetViews>
  <sheetFormatPr defaultRowHeight="15"/>
  <cols>
    <col min="6" max="6" width="10" customWidth="1"/>
    <col min="7" max="7" width="10.85546875" customWidth="1"/>
    <col min="9" max="9" width="9.85546875" customWidth="1"/>
    <col min="11" max="11" width="10.85546875" customWidth="1"/>
    <col min="12" max="12" width="11" customWidth="1"/>
    <col min="13" max="13" width="10.85546875" customWidth="1"/>
  </cols>
  <sheetData>
    <row r="1" spans="1:14" ht="15.75" thickTop="1">
      <c r="A1" s="90"/>
      <c r="B1" s="91"/>
      <c r="C1" s="91"/>
      <c r="D1" s="91"/>
      <c r="E1" s="91"/>
      <c r="F1" s="91"/>
      <c r="G1" s="92"/>
      <c r="H1" s="90"/>
      <c r="I1" s="91"/>
      <c r="J1" s="91"/>
      <c r="K1" s="91"/>
      <c r="L1" s="91"/>
      <c r="M1" s="91"/>
      <c r="N1" s="92"/>
    </row>
    <row r="2" spans="1:14">
      <c r="A2" s="129" t="s">
        <v>0</v>
      </c>
      <c r="B2" s="130"/>
      <c r="C2" s="130"/>
      <c r="D2" s="130"/>
      <c r="E2" s="130"/>
      <c r="F2" s="130"/>
      <c r="G2" s="131"/>
      <c r="H2" s="129" t="s">
        <v>0</v>
      </c>
      <c r="I2" s="130"/>
      <c r="J2" s="130"/>
      <c r="K2" s="130"/>
      <c r="L2" s="130"/>
      <c r="M2" s="130"/>
      <c r="N2" s="131"/>
    </row>
    <row r="3" spans="1:14">
      <c r="A3" s="135" t="s">
        <v>235</v>
      </c>
      <c r="B3" s="136"/>
      <c r="C3" s="136"/>
      <c r="E3" s="136" t="s">
        <v>236</v>
      </c>
      <c r="F3" s="136"/>
      <c r="G3" s="137"/>
      <c r="H3" s="110" t="s">
        <v>238</v>
      </c>
      <c r="I3" s="104"/>
      <c r="J3" s="104"/>
      <c r="K3" s="93"/>
      <c r="L3" s="136"/>
      <c r="M3" s="136"/>
      <c r="N3" s="137"/>
    </row>
    <row r="4" spans="1:14">
      <c r="A4" s="58"/>
      <c r="B4" s="93"/>
      <c r="C4" s="93"/>
      <c r="D4" s="93"/>
      <c r="E4" s="93"/>
      <c r="F4" s="93"/>
      <c r="G4" s="87"/>
      <c r="H4" s="58" t="s">
        <v>239</v>
      </c>
      <c r="I4" s="93"/>
      <c r="J4" s="93"/>
      <c r="K4" s="93"/>
      <c r="L4" s="93"/>
      <c r="M4" s="93"/>
      <c r="N4" s="87"/>
    </row>
    <row r="5" spans="1:14">
      <c r="A5" s="58"/>
      <c r="B5" s="93"/>
      <c r="C5" s="93"/>
      <c r="D5" s="93"/>
      <c r="E5" s="93"/>
      <c r="F5" s="93"/>
      <c r="G5" s="87"/>
      <c r="H5" s="58" t="s">
        <v>240</v>
      </c>
      <c r="I5" s="93"/>
      <c r="J5" s="93"/>
      <c r="K5" s="93"/>
      <c r="L5" s="93"/>
      <c r="M5" s="93"/>
      <c r="N5" s="87"/>
    </row>
    <row r="6" spans="1:14">
      <c r="H6" s="58"/>
      <c r="I6" s="93"/>
      <c r="J6" s="93"/>
      <c r="K6" s="93"/>
      <c r="L6" s="93"/>
      <c r="M6" s="93"/>
      <c r="N6" s="87"/>
    </row>
    <row r="7" spans="1:14">
      <c r="A7" s="58"/>
      <c r="B7" s="93"/>
      <c r="C7" s="93"/>
      <c r="D7" s="93"/>
      <c r="E7" s="93"/>
      <c r="F7" s="93"/>
      <c r="G7" s="87"/>
      <c r="H7" s="110" t="s">
        <v>263</v>
      </c>
      <c r="I7" s="93"/>
      <c r="J7" s="93"/>
      <c r="K7" s="93"/>
      <c r="L7" s="93"/>
      <c r="M7" s="93"/>
      <c r="N7" s="87"/>
    </row>
    <row r="8" spans="1:14">
      <c r="A8" s="58"/>
      <c r="C8" s="93"/>
      <c r="D8" s="93"/>
      <c r="E8" s="93"/>
      <c r="F8" s="93"/>
      <c r="G8" s="87"/>
      <c r="H8" s="58" t="s">
        <v>241</v>
      </c>
      <c r="I8" s="93"/>
      <c r="J8" s="93"/>
      <c r="K8" s="93"/>
      <c r="L8" s="93"/>
      <c r="M8" s="93"/>
      <c r="N8" s="87"/>
    </row>
    <row r="9" spans="1:14">
      <c r="A9" s="58"/>
      <c r="B9" s="93"/>
      <c r="C9" s="93"/>
      <c r="D9" s="93"/>
      <c r="E9" s="93"/>
      <c r="F9" s="93"/>
      <c r="G9" s="87"/>
      <c r="H9" s="58" t="s">
        <v>242</v>
      </c>
      <c r="I9" s="93"/>
      <c r="J9" s="93"/>
      <c r="K9" s="93"/>
      <c r="L9" s="93"/>
      <c r="M9" s="93"/>
      <c r="N9" s="87"/>
    </row>
    <row r="10" spans="1:14">
      <c r="H10" s="58" t="s">
        <v>243</v>
      </c>
      <c r="I10" s="93"/>
      <c r="J10" s="93"/>
      <c r="K10" s="93"/>
      <c r="L10" s="93"/>
      <c r="M10" s="93"/>
      <c r="N10" s="87"/>
    </row>
    <row r="11" spans="1:14">
      <c r="A11" s="58"/>
      <c r="B11" s="93"/>
      <c r="C11" s="93"/>
      <c r="D11" s="93"/>
      <c r="E11" s="93"/>
      <c r="F11" s="93"/>
      <c r="G11" s="87"/>
      <c r="H11" s="58" t="s">
        <v>244</v>
      </c>
      <c r="I11" s="93"/>
      <c r="J11" s="93"/>
      <c r="K11" s="93"/>
      <c r="L11" s="93"/>
      <c r="M11" s="93"/>
      <c r="N11" s="87"/>
    </row>
    <row r="12" spans="1:14">
      <c r="A12" s="58"/>
      <c r="B12" s="93"/>
      <c r="C12" s="93"/>
      <c r="D12" s="93"/>
      <c r="E12" s="93"/>
      <c r="F12" s="93"/>
      <c r="G12" s="87"/>
      <c r="H12" s="58" t="s">
        <v>245</v>
      </c>
      <c r="I12" s="93"/>
      <c r="J12" s="93"/>
      <c r="K12" s="93"/>
      <c r="L12" s="93"/>
      <c r="M12" s="93"/>
      <c r="N12" s="87"/>
    </row>
    <row r="13" spans="1:14">
      <c r="A13" s="58"/>
      <c r="B13" s="93"/>
      <c r="C13" s="93"/>
      <c r="D13" s="93"/>
      <c r="E13" s="93"/>
      <c r="F13" s="93"/>
      <c r="G13" s="87"/>
      <c r="I13" s="93"/>
      <c r="J13" s="93"/>
      <c r="K13" s="93"/>
      <c r="L13" s="93"/>
      <c r="M13" s="93"/>
      <c r="N13" s="87"/>
    </row>
    <row r="14" spans="1:14">
      <c r="A14" s="58"/>
      <c r="B14" s="93"/>
      <c r="C14" s="93"/>
      <c r="D14" s="93"/>
      <c r="E14" s="93"/>
      <c r="F14" s="93"/>
      <c r="G14" s="87"/>
      <c r="H14" s="110" t="s">
        <v>246</v>
      </c>
      <c r="I14" s="93"/>
      <c r="J14" s="93"/>
      <c r="K14" s="93"/>
      <c r="L14" s="93"/>
      <c r="M14" s="93"/>
      <c r="N14" s="87"/>
    </row>
    <row r="15" spans="1:14" ht="34.5" customHeight="1">
      <c r="A15" s="58"/>
      <c r="B15" s="93"/>
      <c r="C15" s="93"/>
      <c r="D15" s="93"/>
      <c r="E15" s="93"/>
      <c r="F15" s="93"/>
      <c r="G15" s="87"/>
      <c r="H15" s="126" t="s">
        <v>259</v>
      </c>
      <c r="I15" s="127"/>
      <c r="J15" s="127"/>
      <c r="K15" s="127"/>
      <c r="L15" s="127"/>
      <c r="M15" s="127"/>
      <c r="N15" s="128"/>
    </row>
    <row r="16" spans="1:14" ht="31.5" customHeight="1">
      <c r="A16" s="58"/>
      <c r="B16" s="93"/>
      <c r="C16" s="93"/>
      <c r="D16" s="93"/>
      <c r="E16" s="93"/>
      <c r="F16" s="93"/>
      <c r="G16" s="87"/>
      <c r="H16" s="126" t="s">
        <v>260</v>
      </c>
      <c r="I16" s="127"/>
      <c r="J16" s="127"/>
      <c r="K16" s="127"/>
      <c r="L16" s="127"/>
      <c r="M16" s="127"/>
      <c r="N16" s="128"/>
    </row>
    <row r="17" spans="1:14" ht="16.5">
      <c r="A17" s="58"/>
      <c r="B17" s="93"/>
      <c r="C17" s="93"/>
      <c r="D17" s="93"/>
      <c r="E17" s="93"/>
      <c r="F17" s="93"/>
      <c r="G17" s="87"/>
      <c r="H17" s="123" t="s">
        <v>261</v>
      </c>
      <c r="I17" s="124"/>
      <c r="J17" s="124"/>
      <c r="K17" s="124"/>
      <c r="L17" s="124"/>
      <c r="M17" s="124"/>
      <c r="N17" s="125"/>
    </row>
    <row r="18" spans="1:14" ht="35.25" customHeight="1">
      <c r="A18" s="143" t="s">
        <v>258</v>
      </c>
      <c r="B18" s="144"/>
      <c r="C18" s="144"/>
      <c r="D18" s="144"/>
      <c r="E18" s="144"/>
      <c r="F18" s="144"/>
      <c r="G18" s="145"/>
      <c r="H18" s="126" t="s">
        <v>262</v>
      </c>
      <c r="I18" s="127"/>
      <c r="J18" s="127"/>
      <c r="K18" s="127"/>
      <c r="L18" s="127"/>
      <c r="M18" s="127"/>
      <c r="N18" s="128"/>
    </row>
    <row r="19" spans="1:14">
      <c r="H19" s="58"/>
      <c r="I19" s="93"/>
      <c r="J19" s="93"/>
      <c r="K19" s="93"/>
      <c r="L19" s="93"/>
      <c r="M19" s="93"/>
      <c r="N19" s="87"/>
    </row>
    <row r="20" spans="1:14">
      <c r="A20" s="58"/>
      <c r="B20" s="93"/>
      <c r="C20" s="93"/>
      <c r="D20" s="93"/>
      <c r="E20" s="93"/>
      <c r="F20" s="93"/>
      <c r="G20" s="87"/>
      <c r="H20" s="110" t="s">
        <v>253</v>
      </c>
      <c r="I20" s="93"/>
      <c r="J20" s="93"/>
      <c r="K20" s="93"/>
      <c r="L20" s="93"/>
      <c r="M20" s="93"/>
      <c r="N20" s="87"/>
    </row>
    <row r="21" spans="1:14">
      <c r="A21" s="58"/>
      <c r="B21" s="93"/>
      <c r="C21" s="93"/>
      <c r="D21" s="93"/>
      <c r="E21" s="93"/>
      <c r="F21" s="93"/>
      <c r="G21" s="87"/>
      <c r="H21" s="58"/>
      <c r="I21" s="93"/>
      <c r="J21" s="93"/>
      <c r="K21" s="93"/>
      <c r="L21" s="93"/>
      <c r="M21" s="93"/>
      <c r="N21" s="87"/>
    </row>
    <row r="22" spans="1:14">
      <c r="A22" s="58"/>
      <c r="B22" s="93"/>
      <c r="C22" s="93"/>
      <c r="D22" s="93"/>
      <c r="E22" s="93"/>
      <c r="F22" s="93"/>
      <c r="G22" s="87"/>
      <c r="H22" s="105"/>
      <c r="I22" s="111" t="s">
        <v>254</v>
      </c>
      <c r="J22" s="111"/>
      <c r="K22" s="111"/>
      <c r="L22" s="111"/>
      <c r="M22" s="111"/>
      <c r="N22" s="112"/>
    </row>
    <row r="23" spans="1:14">
      <c r="A23" s="58"/>
      <c r="B23" s="93"/>
      <c r="C23" s="93"/>
      <c r="D23" s="93"/>
      <c r="E23" s="93"/>
      <c r="F23" s="93"/>
      <c r="G23" s="87"/>
      <c r="H23" s="106"/>
      <c r="I23" s="111" t="s">
        <v>255</v>
      </c>
      <c r="J23" s="111"/>
      <c r="K23" s="111"/>
      <c r="L23" s="111"/>
      <c r="M23" s="111"/>
      <c r="N23" s="112"/>
    </row>
    <row r="24" spans="1:14">
      <c r="H24" s="108"/>
      <c r="I24" s="111" t="s">
        <v>256</v>
      </c>
      <c r="J24" s="111"/>
      <c r="K24" s="111"/>
      <c r="L24" s="111"/>
      <c r="M24" s="111"/>
      <c r="N24" s="112"/>
    </row>
    <row r="25" spans="1:14">
      <c r="A25" s="58"/>
      <c r="B25" s="93"/>
      <c r="C25" s="93"/>
      <c r="D25" s="93"/>
      <c r="E25" s="93"/>
      <c r="F25" s="93"/>
      <c r="G25" s="87"/>
      <c r="H25" s="109"/>
      <c r="I25" s="138" t="s">
        <v>257</v>
      </c>
      <c r="J25" s="138"/>
      <c r="K25" s="138"/>
      <c r="L25" s="138"/>
      <c r="M25" s="138"/>
      <c r="N25" s="139"/>
    </row>
    <row r="26" spans="1:14">
      <c r="A26" s="58"/>
      <c r="B26" s="93"/>
      <c r="C26" s="93"/>
      <c r="D26" s="93"/>
      <c r="E26" s="93"/>
      <c r="F26" s="93"/>
      <c r="G26" s="87"/>
      <c r="I26" s="93"/>
      <c r="J26" s="93"/>
      <c r="K26" s="93"/>
      <c r="L26" s="93"/>
      <c r="M26" s="93"/>
      <c r="N26" s="87"/>
    </row>
    <row r="27" spans="1:14" ht="33" customHeight="1">
      <c r="A27" s="58"/>
      <c r="B27" s="93"/>
      <c r="C27" s="93"/>
      <c r="D27" s="93"/>
      <c r="E27" s="93"/>
      <c r="F27" s="93"/>
      <c r="G27" s="87"/>
      <c r="H27" s="140" t="s">
        <v>247</v>
      </c>
      <c r="I27" s="141"/>
      <c r="J27" s="141"/>
      <c r="K27" s="141"/>
      <c r="L27" s="141"/>
      <c r="M27" s="141"/>
      <c r="N27" s="142"/>
    </row>
    <row r="28" spans="1:14">
      <c r="A28" s="132" t="s">
        <v>237</v>
      </c>
      <c r="B28" s="133"/>
      <c r="C28" s="133"/>
      <c r="D28" s="133"/>
      <c r="E28" s="133"/>
      <c r="F28" s="133"/>
      <c r="G28" s="134"/>
      <c r="H28" s="132" t="s">
        <v>237</v>
      </c>
      <c r="I28" s="133"/>
      <c r="J28" s="133"/>
      <c r="K28" s="133"/>
      <c r="L28" s="133"/>
      <c r="M28" s="133"/>
      <c r="N28" s="134"/>
    </row>
    <row r="29" spans="1:14">
      <c r="A29" s="58"/>
      <c r="B29" s="93"/>
      <c r="C29" s="93"/>
      <c r="D29" s="93"/>
      <c r="E29" s="93"/>
      <c r="F29" s="93"/>
      <c r="G29" s="87"/>
      <c r="I29" s="93"/>
      <c r="J29" s="93"/>
      <c r="K29" s="93"/>
      <c r="L29" s="93"/>
      <c r="M29" s="93"/>
      <c r="N29" s="87"/>
    </row>
    <row r="30" spans="1:14" ht="15.75" thickBot="1">
      <c r="A30" s="94"/>
      <c r="B30" s="95"/>
      <c r="C30" s="95"/>
      <c r="D30" s="95"/>
      <c r="E30" s="95"/>
      <c r="F30" s="95"/>
      <c r="G30" s="96"/>
      <c r="H30" s="94"/>
      <c r="I30" s="95"/>
      <c r="J30" s="95"/>
      <c r="K30" s="95"/>
      <c r="L30" s="95"/>
      <c r="M30" s="95"/>
      <c r="N30" s="96"/>
    </row>
    <row r="31" spans="1:14" ht="15.75" thickTop="1"/>
  </sheetData>
  <sheetProtection password="BF8C" sheet="1" objects="1" scenarios="1"/>
  <mergeCells count="14">
    <mergeCell ref="H17:N17"/>
    <mergeCell ref="H18:N18"/>
    <mergeCell ref="A2:G2"/>
    <mergeCell ref="A28:G28"/>
    <mergeCell ref="A3:C3"/>
    <mergeCell ref="E3:G3"/>
    <mergeCell ref="H2:N2"/>
    <mergeCell ref="L3:N3"/>
    <mergeCell ref="H28:N28"/>
    <mergeCell ref="I25:N25"/>
    <mergeCell ref="H27:N27"/>
    <mergeCell ref="A18:G18"/>
    <mergeCell ref="H15:N15"/>
    <mergeCell ref="H16:N16"/>
  </mergeCells>
  <hyperlinks>
    <hyperlink ref="A18" r:id="rId1"/>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dimension ref="A1:M188"/>
  <sheetViews>
    <sheetView topLeftCell="A59" zoomScale="85" zoomScaleNormal="85" workbookViewId="0">
      <selection activeCell="L149" sqref="L149"/>
    </sheetView>
  </sheetViews>
  <sheetFormatPr defaultRowHeight="15"/>
  <cols>
    <col min="1" max="1" width="35.7109375" customWidth="1"/>
    <col min="2" max="2" width="38.5703125" customWidth="1"/>
    <col min="3" max="3" width="32.85546875" customWidth="1"/>
    <col min="4" max="4" width="12.7109375" customWidth="1"/>
    <col min="5" max="5" width="14.7109375" customWidth="1"/>
    <col min="8" max="8" width="11" customWidth="1"/>
    <col min="9" max="9" width="10.7109375" customWidth="1"/>
  </cols>
  <sheetData>
    <row r="1" spans="1:7" ht="25.5" customHeight="1">
      <c r="A1" s="172" t="s">
        <v>0</v>
      </c>
      <c r="B1" s="172"/>
      <c r="C1" s="172"/>
      <c r="D1" s="172"/>
      <c r="E1" s="172"/>
    </row>
    <row r="2" spans="1:7" ht="56.25" customHeight="1" thickBot="1">
      <c r="A2" s="151" t="s">
        <v>1</v>
      </c>
      <c r="B2" s="151"/>
      <c r="C2" s="151"/>
      <c r="D2" s="151"/>
      <c r="E2" s="151"/>
    </row>
    <row r="3" spans="1:7" ht="26.25" customHeight="1" thickTop="1" thickBot="1">
      <c r="A3" s="173" t="s">
        <v>2</v>
      </c>
      <c r="B3" s="174"/>
      <c r="C3" s="174"/>
      <c r="D3" s="174"/>
      <c r="E3" s="175"/>
    </row>
    <row r="4" spans="1:7" s="1" customFormat="1" ht="7.5" customHeight="1" thickTop="1" thickBot="1">
      <c r="A4" s="181"/>
      <c r="B4" s="181"/>
      <c r="C4" s="181"/>
      <c r="D4" s="181"/>
      <c r="E4" s="181"/>
    </row>
    <row r="5" spans="1:7" ht="16.5" thickTop="1">
      <c r="A5" s="178" t="s">
        <v>40</v>
      </c>
      <c r="B5" s="179"/>
      <c r="C5" s="179"/>
      <c r="D5" s="179"/>
      <c r="E5" s="180"/>
    </row>
    <row r="6" spans="1:7">
      <c r="A6" s="15" t="s">
        <v>4</v>
      </c>
      <c r="B6" s="169" t="s">
        <v>5</v>
      </c>
      <c r="C6" s="169"/>
      <c r="D6" s="169"/>
      <c r="E6" s="170"/>
    </row>
    <row r="7" spans="1:7" ht="105.75" customHeight="1">
      <c r="A7" s="5" t="s">
        <v>9</v>
      </c>
      <c r="B7" s="12" t="s">
        <v>93</v>
      </c>
      <c r="C7" s="176" t="s">
        <v>95</v>
      </c>
      <c r="D7" s="176"/>
      <c r="E7" s="177"/>
      <c r="G7" s="2"/>
    </row>
    <row r="8" spans="1:7" s="1" customFormat="1" ht="137.25" customHeight="1">
      <c r="A8" s="5" t="s">
        <v>96</v>
      </c>
      <c r="B8" s="122" t="s">
        <v>100</v>
      </c>
      <c r="C8" s="176" t="s">
        <v>98</v>
      </c>
      <c r="D8" s="176"/>
      <c r="E8" s="177"/>
      <c r="G8" s="2"/>
    </row>
    <row r="9" spans="1:7" s="1" customFormat="1" ht="129.75" customHeight="1">
      <c r="A9" s="5" t="s">
        <v>99</v>
      </c>
      <c r="B9" s="12" t="s">
        <v>94</v>
      </c>
      <c r="C9" s="176" t="s">
        <v>97</v>
      </c>
      <c r="D9" s="176"/>
      <c r="E9" s="177"/>
      <c r="G9" s="2"/>
    </row>
    <row r="10" spans="1:7" s="1" customFormat="1" ht="15.75">
      <c r="A10" s="48"/>
      <c r="B10" s="49"/>
      <c r="C10" s="169" t="s">
        <v>6</v>
      </c>
      <c r="D10" s="169"/>
      <c r="E10" s="170"/>
      <c r="G10" s="2"/>
    </row>
    <row r="11" spans="1:7" ht="47.25" customHeight="1">
      <c r="A11" s="161" t="s">
        <v>3</v>
      </c>
      <c r="B11" s="19" t="s">
        <v>7</v>
      </c>
      <c r="C11" s="17" t="s">
        <v>17</v>
      </c>
      <c r="D11" s="97"/>
      <c r="E11" s="18" t="s">
        <v>18</v>
      </c>
      <c r="G11" s="2"/>
    </row>
    <row r="12" spans="1:7" ht="78.75">
      <c r="A12" s="161"/>
      <c r="B12" s="7" t="s">
        <v>8</v>
      </c>
      <c r="C12" s="4" t="s">
        <v>15</v>
      </c>
      <c r="D12" s="98"/>
      <c r="E12" s="6" t="s">
        <v>16</v>
      </c>
      <c r="G12" s="2"/>
    </row>
    <row r="13" spans="1:7" ht="45">
      <c r="A13" s="9" t="s">
        <v>10</v>
      </c>
      <c r="B13" s="11"/>
      <c r="C13" s="4" t="s">
        <v>23</v>
      </c>
      <c r="D13" s="4">
        <f>(D11*D12)+D115</f>
        <v>0</v>
      </c>
      <c r="E13" s="6" t="s">
        <v>14</v>
      </c>
    </row>
    <row r="14" spans="1:7" ht="110.25">
      <c r="A14" s="5" t="s">
        <v>11</v>
      </c>
      <c r="B14" s="7" t="s">
        <v>12</v>
      </c>
      <c r="C14" s="4" t="s">
        <v>19</v>
      </c>
      <c r="D14" s="4"/>
      <c r="E14" s="6" t="s">
        <v>14</v>
      </c>
    </row>
    <row r="15" spans="1:7">
      <c r="A15" s="25"/>
      <c r="B15" s="26"/>
      <c r="C15" s="4" t="s">
        <v>20</v>
      </c>
      <c r="D15" s="4"/>
      <c r="E15" s="6" t="s">
        <v>14</v>
      </c>
    </row>
    <row r="16" spans="1:7">
      <c r="A16" s="27"/>
      <c r="B16" s="28"/>
      <c r="C16" s="4" t="s">
        <v>21</v>
      </c>
      <c r="D16" s="4"/>
      <c r="E16" s="6" t="s">
        <v>14</v>
      </c>
    </row>
    <row r="17" spans="1:5" ht="32.25" customHeight="1" thickBot="1">
      <c r="A17" s="182" t="s">
        <v>22</v>
      </c>
      <c r="B17" s="183"/>
      <c r="C17" s="183"/>
      <c r="D17" s="20">
        <f>SUM(D14:D16)</f>
        <v>0</v>
      </c>
      <c r="E17" s="21" t="s">
        <v>14</v>
      </c>
    </row>
    <row r="18" spans="1:5" s="1" customFormat="1" ht="12.75" customHeight="1" thickTop="1" thickBot="1">
      <c r="A18" s="184"/>
      <c r="B18" s="184"/>
      <c r="C18" s="184"/>
      <c r="D18" s="184"/>
      <c r="E18" s="184"/>
    </row>
    <row r="19" spans="1:5" ht="16.5" thickTop="1">
      <c r="A19" s="178" t="s">
        <v>39</v>
      </c>
      <c r="B19" s="179"/>
      <c r="C19" s="179"/>
      <c r="D19" s="179"/>
      <c r="E19" s="180"/>
    </row>
    <row r="20" spans="1:5">
      <c r="A20" s="15" t="s">
        <v>4</v>
      </c>
      <c r="B20" s="16" t="s">
        <v>5</v>
      </c>
      <c r="C20" s="169" t="s">
        <v>6</v>
      </c>
      <c r="D20" s="169"/>
      <c r="E20" s="170"/>
    </row>
    <row r="21" spans="1:5" ht="67.5" customHeight="1">
      <c r="A21" s="162" t="s">
        <v>27</v>
      </c>
      <c r="B21" s="171" t="s">
        <v>36</v>
      </c>
      <c r="C21" s="159" t="s">
        <v>29</v>
      </c>
      <c r="D21" s="159"/>
      <c r="E21" s="160"/>
    </row>
    <row r="22" spans="1:5" s="1" customFormat="1" ht="45.75" customHeight="1">
      <c r="A22" s="162"/>
      <c r="B22" s="171"/>
      <c r="C22" s="159"/>
      <c r="D22" s="159"/>
      <c r="E22" s="160"/>
    </row>
    <row r="23" spans="1:5" s="1" customFormat="1" ht="22.5" customHeight="1">
      <c r="A23" s="156" t="s">
        <v>38</v>
      </c>
      <c r="B23" s="157"/>
      <c r="C23" s="157"/>
      <c r="D23" s="157"/>
      <c r="E23" s="158"/>
    </row>
    <row r="24" spans="1:5" s="1" customFormat="1" ht="18.75" customHeight="1">
      <c r="A24" s="163" t="s">
        <v>35</v>
      </c>
      <c r="B24" s="164"/>
      <c r="C24" s="164"/>
      <c r="D24" s="164"/>
      <c r="E24" s="165"/>
    </row>
    <row r="25" spans="1:5" s="1" customFormat="1" ht="27.75" customHeight="1">
      <c r="A25" s="29"/>
      <c r="B25" s="30"/>
      <c r="C25" s="10" t="s">
        <v>32</v>
      </c>
      <c r="D25" s="99">
        <v>0</v>
      </c>
      <c r="E25" s="22" t="s">
        <v>31</v>
      </c>
    </row>
    <row r="26" spans="1:5" s="1" customFormat="1" ht="27.75" customHeight="1">
      <c r="A26" s="31"/>
      <c r="B26" s="32"/>
      <c r="C26" s="10" t="s">
        <v>37</v>
      </c>
      <c r="D26" s="10">
        <f>D25/12</f>
        <v>0</v>
      </c>
      <c r="E26" s="22">
        <f>INT(D26)</f>
        <v>0</v>
      </c>
    </row>
    <row r="27" spans="1:5" s="1" customFormat="1" ht="47.25" customHeight="1">
      <c r="A27" s="33"/>
      <c r="B27" s="34"/>
      <c r="C27" s="10" t="s">
        <v>30</v>
      </c>
      <c r="D27" s="10">
        <f>IF(D26=E26,E26,E26+1)</f>
        <v>0</v>
      </c>
      <c r="E27" s="22" t="s">
        <v>33</v>
      </c>
    </row>
    <row r="28" spans="1:5" ht="29.25" customHeight="1">
      <c r="A28" s="167" t="s">
        <v>26</v>
      </c>
      <c r="B28" s="168"/>
      <c r="C28" s="168"/>
      <c r="D28" s="23">
        <f>180*D27</f>
        <v>0</v>
      </c>
      <c r="E28" s="24" t="s">
        <v>14</v>
      </c>
    </row>
    <row r="29" spans="1:5" ht="19.5" customHeight="1">
      <c r="A29" s="203" t="s">
        <v>34</v>
      </c>
      <c r="B29" s="204"/>
      <c r="C29" s="204"/>
      <c r="D29" s="204"/>
      <c r="E29" s="205"/>
    </row>
    <row r="30" spans="1:5" ht="32.25" customHeight="1" thickBot="1">
      <c r="A30" s="201" t="s">
        <v>28</v>
      </c>
      <c r="B30" s="202"/>
      <c r="C30" s="202"/>
      <c r="D30" s="20">
        <f>(200*D25)+D28</f>
        <v>0</v>
      </c>
      <c r="E30" s="21" t="s">
        <v>14</v>
      </c>
    </row>
    <row r="31" spans="1:5" ht="16.5" thickTop="1" thickBot="1"/>
    <row r="32" spans="1:5" ht="16.5" thickTop="1">
      <c r="A32" s="178" t="s">
        <v>41</v>
      </c>
      <c r="B32" s="179"/>
      <c r="C32" s="179"/>
      <c r="D32" s="179"/>
      <c r="E32" s="180"/>
    </row>
    <row r="33" spans="1:13" s="1" customFormat="1" ht="46.5" customHeight="1">
      <c r="A33" s="198" t="s">
        <v>44</v>
      </c>
      <c r="B33" s="199"/>
      <c r="C33" s="199"/>
      <c r="D33" s="199"/>
      <c r="E33" s="200"/>
    </row>
    <row r="34" spans="1:13">
      <c r="A34" s="15" t="s">
        <v>4</v>
      </c>
      <c r="B34" s="16" t="s">
        <v>5</v>
      </c>
      <c r="C34" s="169" t="s">
        <v>6</v>
      </c>
      <c r="D34" s="169"/>
      <c r="E34" s="170"/>
    </row>
    <row r="35" spans="1:13" ht="85.5" customHeight="1">
      <c r="A35" s="161" t="s">
        <v>43</v>
      </c>
      <c r="B35" s="155" t="s">
        <v>45</v>
      </c>
      <c r="C35" s="159" t="s">
        <v>46</v>
      </c>
      <c r="D35" s="159"/>
      <c r="E35" s="160"/>
    </row>
    <row r="36" spans="1:13" ht="49.5" customHeight="1">
      <c r="A36" s="161"/>
      <c r="B36" s="155"/>
      <c r="C36" s="159"/>
      <c r="D36" s="159"/>
      <c r="E36" s="160"/>
    </row>
    <row r="37" spans="1:13" s="1" customFormat="1" ht="15.75">
      <c r="A37" s="156" t="s">
        <v>38</v>
      </c>
      <c r="B37" s="157"/>
      <c r="C37" s="157"/>
      <c r="D37" s="157"/>
      <c r="E37" s="158"/>
    </row>
    <row r="38" spans="1:13" s="1" customFormat="1" ht="24" customHeight="1">
      <c r="A38" s="152" t="s">
        <v>47</v>
      </c>
      <c r="B38" s="153"/>
      <c r="C38" s="153"/>
      <c r="D38" s="153"/>
      <c r="E38" s="154"/>
    </row>
    <row r="39" spans="1:13" s="1" customFormat="1" ht="26.25" customHeight="1" thickBot="1">
      <c r="A39" s="35"/>
      <c r="B39" s="36"/>
      <c r="C39" s="10" t="s">
        <v>50</v>
      </c>
      <c r="D39" s="99">
        <v>0</v>
      </c>
      <c r="E39" s="22" t="s">
        <v>31</v>
      </c>
      <c r="H39" s="93"/>
      <c r="I39" s="93"/>
      <c r="J39" s="93"/>
      <c r="K39" s="93"/>
      <c r="L39" s="93"/>
      <c r="M39" s="93"/>
    </row>
    <row r="40" spans="1:13" s="1" customFormat="1" ht="25.5" customHeight="1" thickTop="1">
      <c r="A40" s="14"/>
      <c r="B40" s="37"/>
      <c r="C40" s="10" t="s">
        <v>37</v>
      </c>
      <c r="D40" s="10">
        <f>D39/2</f>
        <v>0</v>
      </c>
      <c r="E40" s="22">
        <f>INT(D40)</f>
        <v>0</v>
      </c>
      <c r="G40" s="148" t="s">
        <v>253</v>
      </c>
      <c r="H40" s="149"/>
      <c r="I40" s="150"/>
      <c r="J40" s="93"/>
      <c r="K40" s="93"/>
      <c r="L40" s="93"/>
      <c r="M40" s="93"/>
    </row>
    <row r="41" spans="1:13" s="1" customFormat="1" ht="33.75" customHeight="1">
      <c r="A41" s="38"/>
      <c r="B41" s="39"/>
      <c r="C41" s="10" t="s">
        <v>51</v>
      </c>
      <c r="D41" s="10">
        <f>IF(D40=E40,E40,E40+1)</f>
        <v>0</v>
      </c>
      <c r="E41" s="22" t="s">
        <v>33</v>
      </c>
      <c r="G41" s="115"/>
      <c r="H41" s="114" t="s">
        <v>254</v>
      </c>
      <c r="I41" s="116"/>
      <c r="J41" s="111"/>
      <c r="K41" s="111"/>
      <c r="L41" s="111"/>
      <c r="M41" s="111"/>
    </row>
    <row r="42" spans="1:13" s="1" customFormat="1" ht="21.75" customHeight="1">
      <c r="A42" s="167" t="s">
        <v>52</v>
      </c>
      <c r="B42" s="168"/>
      <c r="C42" s="168"/>
      <c r="D42" s="23">
        <f>150*D41</f>
        <v>0</v>
      </c>
      <c r="E42" s="24" t="s">
        <v>14</v>
      </c>
      <c r="G42" s="117"/>
      <c r="H42" s="114" t="s">
        <v>255</v>
      </c>
      <c r="I42" s="116"/>
      <c r="J42" s="111"/>
      <c r="K42" s="111"/>
      <c r="L42" s="111"/>
      <c r="M42" s="111"/>
    </row>
    <row r="43" spans="1:13" s="1" customFormat="1" ht="24.75" customHeight="1">
      <c r="A43" s="152" t="s">
        <v>48</v>
      </c>
      <c r="B43" s="153"/>
      <c r="C43" s="153"/>
      <c r="D43" s="153"/>
      <c r="E43" s="154"/>
      <c r="G43" s="118"/>
      <c r="H43" s="114" t="s">
        <v>256</v>
      </c>
      <c r="I43" s="116"/>
      <c r="J43" s="111"/>
      <c r="K43" s="111"/>
      <c r="L43" s="111"/>
      <c r="M43" s="111"/>
    </row>
    <row r="44" spans="1:13" ht="36" customHeight="1" thickBot="1">
      <c r="A44" s="162" t="s">
        <v>49</v>
      </c>
      <c r="B44" s="155"/>
      <c r="C44" s="155"/>
      <c r="D44" s="155"/>
      <c r="E44" s="166"/>
      <c r="G44" s="119"/>
      <c r="H44" s="146" t="s">
        <v>257</v>
      </c>
      <c r="I44" s="147"/>
      <c r="J44" s="104"/>
      <c r="K44" s="104"/>
      <c r="L44" s="104"/>
      <c r="M44" s="104"/>
    </row>
    <row r="45" spans="1:13" ht="25.5" customHeight="1" thickTop="1">
      <c r="A45" s="40"/>
      <c r="B45" s="41"/>
      <c r="C45" s="4" t="s">
        <v>54</v>
      </c>
      <c r="D45" s="100">
        <v>0</v>
      </c>
      <c r="E45" s="6" t="s">
        <v>56</v>
      </c>
      <c r="G45" s="103"/>
      <c r="H45" s="113"/>
      <c r="I45" s="113"/>
      <c r="J45" s="93"/>
      <c r="K45" s="93"/>
      <c r="L45" s="93"/>
      <c r="M45" s="93"/>
    </row>
    <row r="46" spans="1:13" ht="24" customHeight="1">
      <c r="A46" s="42"/>
      <c r="B46" s="43"/>
      <c r="C46" s="4" t="s">
        <v>55</v>
      </c>
      <c r="D46" s="100">
        <v>0</v>
      </c>
      <c r="E46" s="6" t="s">
        <v>57</v>
      </c>
    </row>
    <row r="47" spans="1:13" ht="27" customHeight="1" thickBot="1">
      <c r="A47" s="195" t="s">
        <v>53</v>
      </c>
      <c r="B47" s="196"/>
      <c r="C47" s="196"/>
      <c r="D47" s="20">
        <f>D45*D46</f>
        <v>0</v>
      </c>
      <c r="E47" s="21" t="s">
        <v>14</v>
      </c>
    </row>
    <row r="48" spans="1:13" ht="16.5" thickTop="1" thickBot="1">
      <c r="A48" s="197"/>
      <c r="B48" s="197"/>
      <c r="C48" s="197"/>
      <c r="D48" s="197"/>
      <c r="E48" s="197"/>
    </row>
    <row r="49" spans="1:5" ht="16.5" thickTop="1">
      <c r="A49" s="178" t="s">
        <v>58</v>
      </c>
      <c r="B49" s="179"/>
      <c r="C49" s="179"/>
      <c r="D49" s="179"/>
      <c r="E49" s="180"/>
    </row>
    <row r="50" spans="1:5">
      <c r="A50" s="15" t="s">
        <v>4</v>
      </c>
      <c r="B50" s="16" t="s">
        <v>5</v>
      </c>
      <c r="C50" s="169" t="s">
        <v>6</v>
      </c>
      <c r="D50" s="169"/>
      <c r="E50" s="170"/>
    </row>
    <row r="51" spans="1:5" ht="110.25">
      <c r="A51" s="44" t="s">
        <v>61</v>
      </c>
      <c r="B51" s="19" t="s">
        <v>62</v>
      </c>
      <c r="C51" s="17" t="s">
        <v>69</v>
      </c>
      <c r="D51" s="101"/>
      <c r="E51" s="6" t="s">
        <v>33</v>
      </c>
    </row>
    <row r="52" spans="1:5" ht="126">
      <c r="A52" s="5" t="s">
        <v>64</v>
      </c>
      <c r="B52" s="7" t="s">
        <v>63</v>
      </c>
      <c r="C52" s="17" t="s">
        <v>67</v>
      </c>
      <c r="D52" s="101"/>
      <c r="E52" s="6" t="s">
        <v>33</v>
      </c>
    </row>
    <row r="53" spans="1:5" ht="126">
      <c r="A53" s="5" t="s">
        <v>66</v>
      </c>
      <c r="B53" s="7" t="s">
        <v>65</v>
      </c>
      <c r="C53" s="8"/>
      <c r="D53" s="45"/>
      <c r="E53" s="46"/>
    </row>
    <row r="54" spans="1:5" ht="27.75" customHeight="1" thickBot="1">
      <c r="A54" s="182" t="s">
        <v>68</v>
      </c>
      <c r="B54" s="183"/>
      <c r="C54" s="183"/>
      <c r="D54" s="20">
        <f>(D51+D52)*1200</f>
        <v>0</v>
      </c>
      <c r="E54" s="21" t="s">
        <v>14</v>
      </c>
    </row>
    <row r="55" spans="1:5" ht="16.5" thickTop="1" thickBot="1">
      <c r="A55" s="187"/>
      <c r="B55" s="187"/>
      <c r="C55" s="187"/>
      <c r="D55" s="187"/>
      <c r="E55" s="187"/>
    </row>
    <row r="56" spans="1:5" ht="16.5" thickTop="1">
      <c r="A56" s="178" t="s">
        <v>70</v>
      </c>
      <c r="B56" s="179"/>
      <c r="C56" s="179"/>
      <c r="D56" s="179"/>
      <c r="E56" s="180"/>
    </row>
    <row r="57" spans="1:5">
      <c r="A57" s="15" t="s">
        <v>4</v>
      </c>
      <c r="B57" s="16" t="s">
        <v>5</v>
      </c>
      <c r="C57" s="169" t="s">
        <v>6</v>
      </c>
      <c r="D57" s="169"/>
      <c r="E57" s="170"/>
    </row>
    <row r="58" spans="1:5" s="1" customFormat="1" ht="32.25" customHeight="1">
      <c r="A58" s="161" t="s">
        <v>73</v>
      </c>
      <c r="B58" s="176"/>
      <c r="C58" s="176"/>
      <c r="D58" s="176"/>
      <c r="E58" s="177"/>
    </row>
    <row r="59" spans="1:5" ht="63">
      <c r="A59" s="47" t="s">
        <v>71</v>
      </c>
      <c r="B59" s="7" t="s">
        <v>72</v>
      </c>
      <c r="C59" s="8"/>
      <c r="D59" s="45"/>
      <c r="E59" s="46"/>
    </row>
    <row r="60" spans="1:5" ht="26.25" customHeight="1">
      <c r="A60" s="188" t="s">
        <v>74</v>
      </c>
      <c r="B60" s="189"/>
      <c r="C60" s="189"/>
      <c r="D60" s="100"/>
      <c r="E60" s="6" t="s">
        <v>14</v>
      </c>
    </row>
    <row r="61" spans="1:5" ht="24" customHeight="1">
      <c r="A61" s="188" t="s">
        <v>75</v>
      </c>
      <c r="B61" s="189"/>
      <c r="C61" s="189"/>
      <c r="D61" s="100"/>
      <c r="E61" s="6" t="s">
        <v>14</v>
      </c>
    </row>
    <row r="62" spans="1:5" ht="24" customHeight="1">
      <c r="A62" s="188" t="s">
        <v>76</v>
      </c>
      <c r="B62" s="189"/>
      <c r="C62" s="189"/>
      <c r="D62" s="100"/>
      <c r="E62" s="6" t="s">
        <v>14</v>
      </c>
    </row>
    <row r="63" spans="1:5" ht="27.75" customHeight="1" thickBot="1">
      <c r="A63" s="182" t="s">
        <v>77</v>
      </c>
      <c r="B63" s="183"/>
      <c r="C63" s="183"/>
      <c r="D63" s="20">
        <f>D60+D61+D62</f>
        <v>0</v>
      </c>
      <c r="E63" s="21" t="s">
        <v>14</v>
      </c>
    </row>
    <row r="64" spans="1:5" s="1" customFormat="1" ht="17.25" customHeight="1" thickTop="1" thickBot="1">
      <c r="A64" s="190"/>
      <c r="B64" s="190"/>
      <c r="C64" s="190"/>
      <c r="D64" s="190"/>
      <c r="E64" s="190"/>
    </row>
    <row r="65" spans="1:5" ht="16.5" thickTop="1">
      <c r="A65" s="178" t="s">
        <v>78</v>
      </c>
      <c r="B65" s="179"/>
      <c r="C65" s="179"/>
      <c r="D65" s="179"/>
      <c r="E65" s="180"/>
    </row>
    <row r="66" spans="1:5">
      <c r="A66" s="193" t="s">
        <v>248</v>
      </c>
      <c r="B66" s="194"/>
      <c r="C66" s="169" t="s">
        <v>6</v>
      </c>
      <c r="D66" s="169"/>
      <c r="E66" s="170"/>
    </row>
    <row r="67" spans="1:5" ht="63" customHeight="1">
      <c r="A67" s="191" t="s">
        <v>13</v>
      </c>
      <c r="B67" s="192"/>
      <c r="C67" s="17" t="s">
        <v>79</v>
      </c>
      <c r="D67" s="101"/>
      <c r="E67" s="6" t="s">
        <v>33</v>
      </c>
    </row>
    <row r="68" spans="1:5" ht="30.75" customHeight="1" thickBot="1">
      <c r="A68" s="182" t="s">
        <v>80</v>
      </c>
      <c r="B68" s="183"/>
      <c r="C68" s="183"/>
      <c r="D68" s="20">
        <f xml:space="preserve"> D67*600</f>
        <v>0</v>
      </c>
      <c r="E68" s="21" t="s">
        <v>33</v>
      </c>
    </row>
    <row r="69" spans="1:5" ht="32.25" customHeight="1" thickTop="1" thickBot="1">
      <c r="A69" s="185" t="s">
        <v>106</v>
      </c>
      <c r="B69" s="186"/>
      <c r="C69" s="186"/>
      <c r="D69" s="50">
        <f>D68+D63+D47+D42+D30+D17</f>
        <v>0</v>
      </c>
      <c r="E69" s="51" t="s">
        <v>14</v>
      </c>
    </row>
    <row r="70" spans="1:5" s="1" customFormat="1" ht="16.5" thickTop="1" thickBot="1"/>
    <row r="71" spans="1:5" ht="26.25" customHeight="1" thickTop="1" thickBot="1">
      <c r="A71" s="173" t="s">
        <v>101</v>
      </c>
      <c r="B71" s="174"/>
      <c r="C71" s="174"/>
      <c r="D71" s="174"/>
      <c r="E71" s="175"/>
    </row>
    <row r="72" spans="1:5" s="1" customFormat="1" ht="9.75" customHeight="1" thickTop="1" thickBot="1">
      <c r="A72" s="181"/>
      <c r="B72" s="181"/>
      <c r="C72" s="181"/>
      <c r="D72" s="181"/>
      <c r="E72" s="181"/>
    </row>
    <row r="73" spans="1:5" s="1" customFormat="1" ht="16.5" thickTop="1">
      <c r="A73" s="178" t="s">
        <v>107</v>
      </c>
      <c r="B73" s="179"/>
      <c r="C73" s="179"/>
      <c r="D73" s="179"/>
      <c r="E73" s="180"/>
    </row>
    <row r="74" spans="1:5">
      <c r="A74" s="15" t="s">
        <v>4</v>
      </c>
      <c r="B74" s="16" t="s">
        <v>5</v>
      </c>
      <c r="C74" s="169" t="s">
        <v>6</v>
      </c>
      <c r="D74" s="169"/>
      <c r="E74" s="170"/>
    </row>
    <row r="75" spans="1:5" ht="48.75" customHeight="1">
      <c r="A75" s="5" t="s">
        <v>102</v>
      </c>
      <c r="B75" s="176" t="s">
        <v>111</v>
      </c>
      <c r="C75" s="17" t="s">
        <v>108</v>
      </c>
      <c r="D75" s="100">
        <v>0</v>
      </c>
      <c r="E75" s="6" t="s">
        <v>33</v>
      </c>
    </row>
    <row r="76" spans="1:5" ht="31.5">
      <c r="A76" s="5" t="s">
        <v>103</v>
      </c>
      <c r="B76" s="176"/>
      <c r="C76" s="17" t="s">
        <v>109</v>
      </c>
      <c r="D76" s="100">
        <v>0</v>
      </c>
      <c r="E76" s="6" t="s">
        <v>33</v>
      </c>
    </row>
    <row r="77" spans="1:5" ht="80.25" customHeight="1">
      <c r="A77" s="5" t="s">
        <v>104</v>
      </c>
      <c r="B77" s="208" t="s">
        <v>84</v>
      </c>
      <c r="C77" s="209" t="s">
        <v>95</v>
      </c>
      <c r="D77" s="210"/>
      <c r="E77" s="211"/>
    </row>
    <row r="78" spans="1:5" ht="31.5">
      <c r="A78" s="5" t="s">
        <v>105</v>
      </c>
      <c r="B78" s="208"/>
      <c r="C78" s="212"/>
      <c r="D78" s="213"/>
      <c r="E78" s="214"/>
    </row>
    <row r="79" spans="1:5" ht="27.75" customHeight="1" thickBot="1">
      <c r="A79" s="182" t="s">
        <v>110</v>
      </c>
      <c r="B79" s="183"/>
      <c r="C79" s="183"/>
      <c r="D79" s="20">
        <f>(D75*180)+(D76*90)</f>
        <v>0</v>
      </c>
      <c r="E79" s="21" t="s">
        <v>14</v>
      </c>
    </row>
    <row r="80" spans="1:5" ht="16.5" thickTop="1" thickBot="1"/>
    <row r="81" spans="1:5" ht="16.5" thickTop="1">
      <c r="A81" s="178" t="s">
        <v>115</v>
      </c>
      <c r="B81" s="179"/>
      <c r="C81" s="179"/>
      <c r="D81" s="179"/>
      <c r="E81" s="180"/>
    </row>
    <row r="82" spans="1:5">
      <c r="A82" s="193" t="s">
        <v>128</v>
      </c>
      <c r="B82" s="194"/>
      <c r="C82" s="169" t="s">
        <v>6</v>
      </c>
      <c r="D82" s="169"/>
      <c r="E82" s="170"/>
    </row>
    <row r="83" spans="1:5" ht="53.25" customHeight="1">
      <c r="A83" s="161" t="s">
        <v>114</v>
      </c>
      <c r="B83" s="176"/>
      <c r="C83" s="176" t="s">
        <v>118</v>
      </c>
      <c r="D83" s="176"/>
      <c r="E83" s="177"/>
    </row>
    <row r="84" spans="1:5" ht="70.5" customHeight="1">
      <c r="A84" s="161" t="s">
        <v>117</v>
      </c>
      <c r="B84" s="176"/>
      <c r="C84" s="176" t="s">
        <v>119</v>
      </c>
      <c r="D84" s="176"/>
      <c r="E84" s="177"/>
    </row>
    <row r="85" spans="1:5" ht="66" customHeight="1">
      <c r="A85" s="161" t="s">
        <v>116</v>
      </c>
      <c r="B85" s="176"/>
      <c r="C85" s="176" t="s">
        <v>120</v>
      </c>
      <c r="D85" s="176"/>
      <c r="E85" s="177"/>
    </row>
    <row r="86" spans="1:5" ht="53.25" customHeight="1">
      <c r="A86" s="161" t="s">
        <v>121</v>
      </c>
      <c r="B86" s="176"/>
      <c r="C86" s="10" t="s">
        <v>123</v>
      </c>
      <c r="D86" s="99">
        <v>0</v>
      </c>
      <c r="E86" s="22" t="s">
        <v>31</v>
      </c>
    </row>
    <row r="87" spans="1:5" ht="63" customHeight="1">
      <c r="A87" s="161" t="s">
        <v>122</v>
      </c>
      <c r="B87" s="176"/>
      <c r="C87" s="10" t="s">
        <v>37</v>
      </c>
      <c r="D87" s="10">
        <f>D86/5</f>
        <v>0</v>
      </c>
      <c r="E87" s="22">
        <f>INT(D87)</f>
        <v>0</v>
      </c>
    </row>
    <row r="88" spans="1:5" ht="47.25">
      <c r="A88" s="52"/>
      <c r="B88" s="53"/>
      <c r="C88" s="10" t="s">
        <v>125</v>
      </c>
      <c r="D88" s="10">
        <f>IF(D87=E87,E87,E87+1)</f>
        <v>0</v>
      </c>
      <c r="E88" s="22" t="s">
        <v>33</v>
      </c>
    </row>
    <row r="89" spans="1:5" ht="31.5">
      <c r="A89" s="54"/>
      <c r="B89" s="34"/>
      <c r="C89" s="10" t="s">
        <v>124</v>
      </c>
      <c r="D89" s="99">
        <v>0</v>
      </c>
      <c r="E89" s="22" t="s">
        <v>31</v>
      </c>
    </row>
    <row r="90" spans="1:5" ht="30.75" customHeight="1" thickBot="1">
      <c r="A90" s="206" t="s">
        <v>126</v>
      </c>
      <c r="B90" s="207"/>
      <c r="C90" s="207"/>
      <c r="D90" s="20">
        <f>(D88+D89)*180</f>
        <v>0</v>
      </c>
      <c r="E90" s="21" t="s">
        <v>14</v>
      </c>
    </row>
    <row r="91" spans="1:5" ht="16.5" thickTop="1" thickBot="1"/>
    <row r="92" spans="1:5" ht="22.5" customHeight="1" thickTop="1">
      <c r="A92" s="178" t="s">
        <v>127</v>
      </c>
      <c r="B92" s="179"/>
      <c r="C92" s="179"/>
      <c r="D92" s="179"/>
      <c r="E92" s="180"/>
    </row>
    <row r="93" spans="1:5">
      <c r="A93" s="15" t="s">
        <v>4</v>
      </c>
      <c r="B93" s="16" t="s">
        <v>5</v>
      </c>
      <c r="C93" s="169" t="s">
        <v>6</v>
      </c>
      <c r="D93" s="169"/>
      <c r="E93" s="170"/>
    </row>
    <row r="94" spans="1:5" ht="113.25" customHeight="1">
      <c r="A94" s="5" t="s">
        <v>129</v>
      </c>
      <c r="B94" s="7" t="s">
        <v>130</v>
      </c>
      <c r="C94" s="4" t="s">
        <v>133</v>
      </c>
      <c r="D94" s="100">
        <v>0</v>
      </c>
      <c r="E94" s="6" t="s">
        <v>16</v>
      </c>
    </row>
    <row r="95" spans="1:5" ht="24" customHeight="1">
      <c r="A95" s="61"/>
      <c r="B95" s="13" t="s">
        <v>131</v>
      </c>
      <c r="C95" s="4" t="s">
        <v>134</v>
      </c>
      <c r="D95" s="4">
        <f>D94</f>
        <v>0</v>
      </c>
      <c r="E95" s="6" t="s">
        <v>14</v>
      </c>
    </row>
    <row r="96" spans="1:5" ht="47.25">
      <c r="A96" s="62"/>
      <c r="B96" s="7" t="s">
        <v>132</v>
      </c>
      <c r="C96" s="17" t="s">
        <v>108</v>
      </c>
      <c r="D96" s="100">
        <v>0</v>
      </c>
      <c r="E96" s="6" t="s">
        <v>33</v>
      </c>
    </row>
    <row r="97" spans="1:8" ht="30">
      <c r="A97" s="58"/>
      <c r="B97" s="53"/>
      <c r="C97" s="17" t="s">
        <v>109</v>
      </c>
      <c r="D97" s="100">
        <v>0</v>
      </c>
      <c r="E97" s="6" t="s">
        <v>33</v>
      </c>
    </row>
    <row r="98" spans="1:8" ht="31.5">
      <c r="A98" s="58"/>
      <c r="B98" s="59"/>
      <c r="C98" s="10" t="s">
        <v>123</v>
      </c>
      <c r="D98" s="99">
        <v>0</v>
      </c>
      <c r="E98" s="22" t="s">
        <v>31</v>
      </c>
    </row>
    <row r="99" spans="1:8" ht="24" customHeight="1">
      <c r="A99" s="58"/>
      <c r="B99" s="59"/>
      <c r="C99" s="10" t="s">
        <v>37</v>
      </c>
      <c r="D99" s="10">
        <f>D98/5</f>
        <v>0</v>
      </c>
      <c r="E99" s="22">
        <f>INT(D99)</f>
        <v>0</v>
      </c>
    </row>
    <row r="100" spans="1:8" ht="47.25">
      <c r="A100" s="58"/>
      <c r="B100" s="59"/>
      <c r="C100" s="10" t="s">
        <v>125</v>
      </c>
      <c r="D100" s="10">
        <f>IF(D99=E99,E99,E99+1)</f>
        <v>0</v>
      </c>
      <c r="E100" s="22" t="s">
        <v>33</v>
      </c>
    </row>
    <row r="101" spans="1:8" ht="31.5">
      <c r="A101" s="58"/>
      <c r="B101" s="59"/>
      <c r="C101" s="10" t="s">
        <v>124</v>
      </c>
      <c r="D101" s="99">
        <v>0</v>
      </c>
      <c r="E101" s="22" t="s">
        <v>31</v>
      </c>
    </row>
    <row r="102" spans="1:8" ht="22.5" customHeight="1">
      <c r="A102" s="60"/>
      <c r="B102" s="34"/>
      <c r="C102" s="55" t="s">
        <v>135</v>
      </c>
      <c r="D102" s="4">
        <f>D96*180+D97*90+D100*180+D101*180</f>
        <v>0</v>
      </c>
      <c r="E102" s="56" t="s">
        <v>14</v>
      </c>
    </row>
    <row r="103" spans="1:8" ht="30.75" customHeight="1" thickBot="1">
      <c r="A103" s="206" t="s">
        <v>136</v>
      </c>
      <c r="B103" s="207"/>
      <c r="C103" s="207"/>
      <c r="D103" s="20">
        <f>IF(D95&gt;D102,D95,D102)</f>
        <v>0</v>
      </c>
      <c r="E103" s="21" t="s">
        <v>14</v>
      </c>
    </row>
    <row r="104" spans="1:8" ht="16.5" thickTop="1" thickBot="1"/>
    <row r="105" spans="1:8" ht="21.75" customHeight="1" thickTop="1">
      <c r="A105" s="178" t="s">
        <v>137</v>
      </c>
      <c r="B105" s="179"/>
      <c r="C105" s="179"/>
      <c r="D105" s="179"/>
      <c r="E105" s="180"/>
    </row>
    <row r="106" spans="1:8">
      <c r="A106" s="222" t="s">
        <v>139</v>
      </c>
      <c r="B106" s="223"/>
      <c r="C106" s="169" t="s">
        <v>6</v>
      </c>
      <c r="D106" s="169"/>
      <c r="E106" s="170"/>
    </row>
    <row r="107" spans="1:8" s="1" customFormat="1" ht="33" customHeight="1">
      <c r="A107" s="215" t="s">
        <v>138</v>
      </c>
      <c r="B107" s="216"/>
      <c r="C107" s="219" t="s">
        <v>38</v>
      </c>
      <c r="D107" s="220"/>
      <c r="E107" s="221"/>
    </row>
    <row r="108" spans="1:8" ht="42.75" customHeight="1">
      <c r="A108" s="217"/>
      <c r="B108" s="218"/>
      <c r="C108" s="224" t="s">
        <v>148</v>
      </c>
      <c r="D108" s="224"/>
      <c r="E108" s="225"/>
    </row>
    <row r="109" spans="1:8" ht="66.75" customHeight="1">
      <c r="A109" s="161" t="s">
        <v>140</v>
      </c>
      <c r="B109" s="176"/>
      <c r="C109" s="17" t="s">
        <v>142</v>
      </c>
      <c r="D109" s="4">
        <f>D103</f>
        <v>0</v>
      </c>
      <c r="E109" s="6" t="s">
        <v>14</v>
      </c>
    </row>
    <row r="110" spans="1:8" ht="63" customHeight="1">
      <c r="A110" s="161" t="s">
        <v>141</v>
      </c>
      <c r="B110" s="176"/>
      <c r="C110" s="17" t="s">
        <v>143</v>
      </c>
      <c r="D110" s="4">
        <f>D90+D79</f>
        <v>0</v>
      </c>
      <c r="E110" s="6" t="s">
        <v>14</v>
      </c>
    </row>
    <row r="111" spans="1:8">
      <c r="A111" s="57"/>
      <c r="B111" s="53"/>
      <c r="C111" s="4" t="s">
        <v>145</v>
      </c>
      <c r="D111" s="4">
        <f>IF((D109+D110)&lt;10000,D109+D110,10000)</f>
        <v>0</v>
      </c>
      <c r="E111" s="6" t="s">
        <v>14</v>
      </c>
      <c r="H111" s="1"/>
    </row>
    <row r="112" spans="1:8">
      <c r="A112" s="60"/>
      <c r="B112" s="34"/>
      <c r="C112" s="4" t="s">
        <v>146</v>
      </c>
      <c r="D112" s="4">
        <f>IF(D109+D110&lt;10000,0,(D109+D110-10000)*0.5)</f>
        <v>0</v>
      </c>
      <c r="E112" s="6" t="s">
        <v>14</v>
      </c>
    </row>
    <row r="113" spans="1:5" ht="37.5" customHeight="1">
      <c r="A113" s="239" t="s">
        <v>144</v>
      </c>
      <c r="B113" s="240"/>
      <c r="C113" s="240"/>
      <c r="D113" s="64">
        <f>D111+D112</f>
        <v>0</v>
      </c>
      <c r="E113" s="65" t="s">
        <v>14</v>
      </c>
    </row>
    <row r="114" spans="1:5" ht="33.75" customHeight="1">
      <c r="A114" s="57"/>
      <c r="B114" s="63"/>
      <c r="C114" s="241" t="s">
        <v>149</v>
      </c>
      <c r="D114" s="242"/>
      <c r="E114" s="243"/>
    </row>
    <row r="115" spans="1:5" ht="25.5" customHeight="1" thickBot="1">
      <c r="A115" s="244" t="s">
        <v>147</v>
      </c>
      <c r="B115" s="245"/>
      <c r="C115" s="246"/>
      <c r="D115" s="72">
        <f>D90+D79</f>
        <v>0</v>
      </c>
      <c r="E115" s="21" t="s">
        <v>14</v>
      </c>
    </row>
    <row r="116" spans="1:5" ht="16.5" thickTop="1" thickBot="1"/>
    <row r="117" spans="1:5" ht="26.25" customHeight="1" thickTop="1">
      <c r="A117" s="247" t="s">
        <v>151</v>
      </c>
      <c r="B117" s="248"/>
      <c r="C117" s="248"/>
      <c r="D117" s="248"/>
      <c r="E117" s="249"/>
    </row>
    <row r="118" spans="1:5">
      <c r="A118" s="69" t="s">
        <v>4</v>
      </c>
      <c r="B118" s="66" t="s">
        <v>5</v>
      </c>
      <c r="C118" s="169" t="s">
        <v>6</v>
      </c>
      <c r="D118" s="169"/>
      <c r="E118" s="170"/>
    </row>
    <row r="119" spans="1:5" ht="94.5">
      <c r="A119" s="67" t="s">
        <v>153</v>
      </c>
      <c r="B119" s="68" t="s">
        <v>154</v>
      </c>
      <c r="C119" s="70" t="s">
        <v>156</v>
      </c>
      <c r="D119" s="70">
        <f>D69*0.25</f>
        <v>0</v>
      </c>
      <c r="E119" s="6" t="s">
        <v>14</v>
      </c>
    </row>
    <row r="120" spans="1:5" ht="96" customHeight="1">
      <c r="A120" s="67" t="s">
        <v>158</v>
      </c>
      <c r="B120" s="68" t="s">
        <v>155</v>
      </c>
      <c r="C120" s="71" t="s">
        <v>157</v>
      </c>
      <c r="D120" s="100">
        <v>0</v>
      </c>
      <c r="E120" s="6" t="s">
        <v>14</v>
      </c>
    </row>
    <row r="121" spans="1:5" ht="71.25" customHeight="1">
      <c r="A121" s="48"/>
      <c r="B121" s="73"/>
      <c r="C121" s="71" t="s">
        <v>160</v>
      </c>
      <c r="D121" s="100">
        <v>0</v>
      </c>
      <c r="E121" s="6" t="s">
        <v>14</v>
      </c>
    </row>
    <row r="122" spans="1:5" ht="30" customHeight="1" thickBot="1">
      <c r="A122" s="234" t="s">
        <v>159</v>
      </c>
      <c r="B122" s="235"/>
      <c r="C122" s="235"/>
      <c r="D122" s="74">
        <f>D119+D120*0.25+D121*0.25</f>
        <v>0</v>
      </c>
      <c r="E122" s="75" t="s">
        <v>14</v>
      </c>
    </row>
    <row r="123" spans="1:5" ht="24" customHeight="1" thickTop="1" thickBot="1">
      <c r="B123" s="2"/>
    </row>
    <row r="124" spans="1:5" ht="26.25" customHeight="1" thickTop="1">
      <c r="A124" s="247" t="s">
        <v>161</v>
      </c>
      <c r="B124" s="248"/>
      <c r="C124" s="248"/>
      <c r="D124" s="248"/>
      <c r="E124" s="249"/>
    </row>
    <row r="125" spans="1:5" ht="15.75">
      <c r="A125" s="236" t="s">
        <v>162</v>
      </c>
      <c r="B125" s="237"/>
      <c r="C125" s="237"/>
      <c r="D125" s="237"/>
      <c r="E125" s="238"/>
    </row>
    <row r="126" spans="1:5">
      <c r="A126" s="69" t="s">
        <v>4</v>
      </c>
      <c r="B126" s="66" t="s">
        <v>5</v>
      </c>
      <c r="C126" s="169" t="s">
        <v>6</v>
      </c>
      <c r="D126" s="169"/>
      <c r="E126" s="170"/>
    </row>
    <row r="127" spans="1:5" ht="141.75">
      <c r="A127" s="67" t="s">
        <v>166</v>
      </c>
      <c r="B127" s="68" t="s">
        <v>168</v>
      </c>
      <c r="C127" s="71" t="s">
        <v>174</v>
      </c>
      <c r="D127" s="100">
        <v>0</v>
      </c>
      <c r="E127" s="6" t="s">
        <v>33</v>
      </c>
    </row>
    <row r="128" spans="1:5" ht="47.25">
      <c r="A128" s="77" t="s">
        <v>163</v>
      </c>
      <c r="B128" s="68" t="s">
        <v>165</v>
      </c>
      <c r="C128" s="71" t="s">
        <v>173</v>
      </c>
      <c r="D128" s="100">
        <v>0</v>
      </c>
      <c r="E128" s="6" t="s">
        <v>14</v>
      </c>
    </row>
    <row r="129" spans="1:6" ht="47.25">
      <c r="A129" s="67" t="s">
        <v>164</v>
      </c>
      <c r="B129" s="68" t="s">
        <v>167</v>
      </c>
      <c r="C129" s="71" t="s">
        <v>175</v>
      </c>
      <c r="D129" s="70">
        <f>A132+B132+C132+A133+B133</f>
        <v>0</v>
      </c>
      <c r="E129" s="6" t="s">
        <v>14</v>
      </c>
    </row>
    <row r="130" spans="1:6" ht="94.5">
      <c r="A130" s="78" t="s">
        <v>169</v>
      </c>
      <c r="B130" s="3"/>
      <c r="C130" s="71" t="s">
        <v>176</v>
      </c>
      <c r="D130" s="100">
        <v>0</v>
      </c>
      <c r="E130" s="6" t="s">
        <v>14</v>
      </c>
    </row>
    <row r="131" spans="1:6" ht="15.75">
      <c r="A131" s="226" t="s">
        <v>177</v>
      </c>
      <c r="B131" s="227"/>
      <c r="C131" s="227"/>
      <c r="D131" s="227"/>
      <c r="E131" s="228"/>
    </row>
    <row r="132" spans="1:6" ht="15.75">
      <c r="A132" s="79">
        <f>IF(D127&lt;3,D128,0)</f>
        <v>0</v>
      </c>
      <c r="B132" s="70">
        <f>IF(D127=3,D128*0.9,0)</f>
        <v>0</v>
      </c>
      <c r="C132" s="70">
        <f>IF(D127=4,D128*0.8,0)</f>
        <v>0</v>
      </c>
      <c r="D132" s="70"/>
      <c r="E132" s="6"/>
    </row>
    <row r="133" spans="1:6" ht="15.75">
      <c r="A133" s="79">
        <f>IF(D127=5,D128*0.7,0)</f>
        <v>0</v>
      </c>
      <c r="B133" s="70">
        <f>IF(D127&gt;=6,D128*0.65,0)</f>
        <v>0</v>
      </c>
      <c r="C133" s="70"/>
      <c r="D133" s="70"/>
      <c r="E133" s="6"/>
    </row>
    <row r="134" spans="1:6" s="1" customFormat="1" ht="30" customHeight="1">
      <c r="A134" s="229" t="s">
        <v>178</v>
      </c>
      <c r="B134" s="230"/>
      <c r="C134" s="230"/>
      <c r="D134" s="80">
        <f>IF(D129&gt;D130,D129,D130)</f>
        <v>0</v>
      </c>
      <c r="E134" s="81" t="s">
        <v>14</v>
      </c>
    </row>
    <row r="135" spans="1:6" s="1" customFormat="1" ht="22.5" customHeight="1">
      <c r="A135" s="231" t="s">
        <v>179</v>
      </c>
      <c r="B135" s="232"/>
      <c r="C135" s="232"/>
      <c r="D135" s="232"/>
      <c r="E135" s="233"/>
    </row>
    <row r="136" spans="1:6" s="1" customFormat="1" ht="16.5" customHeight="1">
      <c r="A136" s="222" t="s">
        <v>128</v>
      </c>
      <c r="B136" s="223"/>
      <c r="C136" s="169" t="s">
        <v>6</v>
      </c>
      <c r="D136" s="169"/>
      <c r="E136" s="170"/>
    </row>
    <row r="137" spans="1:6" s="1" customFormat="1" ht="27" customHeight="1">
      <c r="A137" s="258" t="s">
        <v>171</v>
      </c>
      <c r="B137" s="176" t="s">
        <v>172</v>
      </c>
      <c r="C137" s="256" t="s">
        <v>186</v>
      </c>
      <c r="D137" s="256"/>
      <c r="E137" s="257"/>
    </row>
    <row r="138" spans="1:6" ht="60" customHeight="1">
      <c r="A138" s="258"/>
      <c r="B138" s="176"/>
      <c r="C138" s="71" t="s">
        <v>182</v>
      </c>
      <c r="D138" s="100" t="s">
        <v>183</v>
      </c>
      <c r="E138" s="6"/>
      <c r="F138" s="76" t="s">
        <v>183</v>
      </c>
    </row>
    <row r="139" spans="1:6" ht="52.5" customHeight="1">
      <c r="A139" s="161" t="s">
        <v>180</v>
      </c>
      <c r="B139" s="176"/>
      <c r="C139" s="71" t="s">
        <v>187</v>
      </c>
      <c r="D139" s="70">
        <f>IF(D138="Y",D134,0)</f>
        <v>0</v>
      </c>
      <c r="E139" s="6" t="s">
        <v>14</v>
      </c>
      <c r="F139" s="76" t="s">
        <v>184</v>
      </c>
    </row>
    <row r="140" spans="1:6" ht="37.5" customHeight="1">
      <c r="A140" s="161" t="s">
        <v>181</v>
      </c>
      <c r="B140" s="176"/>
      <c r="C140" s="256" t="s">
        <v>185</v>
      </c>
      <c r="D140" s="256"/>
      <c r="E140" s="257"/>
    </row>
    <row r="141" spans="1:6" ht="32.25" customHeight="1">
      <c r="A141" s="57"/>
      <c r="B141" s="53"/>
      <c r="C141" s="71" t="s">
        <v>188</v>
      </c>
      <c r="D141" s="100"/>
      <c r="E141" s="6" t="s">
        <v>33</v>
      </c>
    </row>
    <row r="142" spans="1:6" ht="30">
      <c r="A142" s="58"/>
      <c r="B142" s="59"/>
      <c r="C142" s="71" t="s">
        <v>189</v>
      </c>
      <c r="D142" s="100"/>
      <c r="E142" s="6" t="s">
        <v>190</v>
      </c>
    </row>
    <row r="143" spans="1:6" ht="30">
      <c r="A143" s="58"/>
      <c r="B143" s="59"/>
      <c r="C143" s="71" t="s">
        <v>192</v>
      </c>
      <c r="D143" s="100"/>
      <c r="E143" s="6"/>
    </row>
    <row r="144" spans="1:6" s="1" customFormat="1" ht="30">
      <c r="A144" s="58"/>
      <c r="B144" s="59"/>
      <c r="C144" s="71" t="s">
        <v>194</v>
      </c>
      <c r="D144" s="70">
        <f xml:space="preserve"> D143*D142</f>
        <v>0</v>
      </c>
      <c r="E144" s="6" t="s">
        <v>190</v>
      </c>
    </row>
    <row r="145" spans="1:5" ht="29.25" customHeight="1">
      <c r="A145" s="58"/>
      <c r="B145" s="59"/>
      <c r="C145" s="71" t="s">
        <v>193</v>
      </c>
      <c r="D145" s="100"/>
      <c r="E145" s="6" t="s">
        <v>190</v>
      </c>
    </row>
    <row r="146" spans="1:5" ht="30">
      <c r="A146" s="60"/>
      <c r="B146" s="34"/>
      <c r="C146" s="71" t="s">
        <v>191</v>
      </c>
      <c r="D146" s="70">
        <f xml:space="preserve"> (D144+D145)*1000</f>
        <v>0</v>
      </c>
      <c r="E146" s="6" t="s">
        <v>14</v>
      </c>
    </row>
    <row r="147" spans="1:5" ht="32.25" customHeight="1" thickBot="1">
      <c r="A147" s="234" t="s">
        <v>178</v>
      </c>
      <c r="B147" s="235"/>
      <c r="C147" s="235"/>
      <c r="D147" s="74">
        <f>D134+D139+D146</f>
        <v>0</v>
      </c>
      <c r="E147" s="75" t="s">
        <v>14</v>
      </c>
    </row>
    <row r="148" spans="1:5" ht="16.5" thickTop="1" thickBot="1"/>
    <row r="149" spans="1:5" ht="26.25" customHeight="1" thickTop="1">
      <c r="A149" s="247" t="s">
        <v>195</v>
      </c>
      <c r="B149" s="248"/>
      <c r="C149" s="248"/>
      <c r="D149" s="248"/>
      <c r="E149" s="249"/>
    </row>
    <row r="150" spans="1:5">
      <c r="A150" s="250" t="s">
        <v>196</v>
      </c>
      <c r="B150" s="251"/>
      <c r="C150" s="251"/>
      <c r="D150" s="251"/>
      <c r="E150" s="252"/>
    </row>
    <row r="151" spans="1:5" ht="48.75" customHeight="1">
      <c r="A151" s="253" t="s">
        <v>197</v>
      </c>
      <c r="B151" s="254"/>
      <c r="C151" s="254"/>
      <c r="D151" s="254"/>
      <c r="E151" s="255"/>
    </row>
    <row r="152" spans="1:5" ht="34.5" customHeight="1">
      <c r="A152" s="253" t="s">
        <v>198</v>
      </c>
      <c r="B152" s="254"/>
      <c r="C152" s="254"/>
      <c r="D152" s="254"/>
      <c r="E152" s="255"/>
    </row>
    <row r="153" spans="1:5" s="1" customFormat="1" ht="24.75" customHeight="1">
      <c r="A153" s="236" t="s">
        <v>202</v>
      </c>
      <c r="B153" s="237"/>
      <c r="C153" s="237"/>
      <c r="D153" s="237"/>
      <c r="E153" s="238"/>
    </row>
    <row r="154" spans="1:5" s="1" customFormat="1" ht="35.25" customHeight="1">
      <c r="A154" s="161" t="s">
        <v>203</v>
      </c>
      <c r="B154" s="176"/>
      <c r="C154" s="176"/>
      <c r="D154" s="176"/>
      <c r="E154" s="177"/>
    </row>
    <row r="155" spans="1:5" s="1" customFormat="1" ht="24.75" customHeight="1">
      <c r="A155" s="269" t="s">
        <v>204</v>
      </c>
      <c r="B155" s="237"/>
      <c r="C155" s="237"/>
      <c r="D155" s="237"/>
      <c r="E155" s="238"/>
    </row>
    <row r="156" spans="1:5" ht="15.75">
      <c r="A156" s="83"/>
      <c r="B156" s="267" t="s">
        <v>199</v>
      </c>
      <c r="C156" s="267"/>
      <c r="D156" s="267" t="s">
        <v>201</v>
      </c>
      <c r="E156" s="268"/>
    </row>
    <row r="157" spans="1:5" ht="30">
      <c r="A157" s="102" t="s">
        <v>249</v>
      </c>
      <c r="B157" s="100"/>
      <c r="C157" s="70" t="b">
        <f>IF(B157&gt;0,IF(B158&gt;0,IF(B157&gt;B158,B157,B158)))</f>
        <v>0</v>
      </c>
      <c r="D157" s="259"/>
      <c r="E157" s="260"/>
    </row>
    <row r="158" spans="1:5" ht="30">
      <c r="A158" s="102" t="s">
        <v>250</v>
      </c>
      <c r="B158" s="100"/>
      <c r="C158" s="70" t="b">
        <f>IF(B157&gt;0,IF(B160&gt;0,IF(B157&gt;B160,B157,B160)))</f>
        <v>0</v>
      </c>
      <c r="D158" s="259"/>
      <c r="E158" s="260"/>
    </row>
    <row r="159" spans="1:5" ht="30">
      <c r="A159" s="102" t="s">
        <v>251</v>
      </c>
      <c r="B159" s="100"/>
      <c r="C159" s="70" t="b">
        <f>IF(B159&gt;0,IF(B160&gt;0,IF(B159&gt;B160,B159,B160)))</f>
        <v>0</v>
      </c>
      <c r="D159" s="259"/>
      <c r="E159" s="260"/>
    </row>
    <row r="160" spans="1:5" ht="30">
      <c r="A160" s="102" t="s">
        <v>252</v>
      </c>
      <c r="B160" s="100"/>
      <c r="C160" s="70" t="b">
        <f>IF(B158&gt;0,IF(B159&gt;0,IF(B158&gt;B159,B158,B159)))</f>
        <v>0</v>
      </c>
      <c r="D160" s="259"/>
      <c r="E160" s="260"/>
    </row>
    <row r="161" spans="1:5" ht="15.75">
      <c r="A161" s="82"/>
      <c r="B161" s="70"/>
      <c r="C161" s="70"/>
      <c r="D161" s="261"/>
      <c r="E161" s="262"/>
    </row>
    <row r="162" spans="1:5" ht="31.5" customHeight="1">
      <c r="A162" s="263" t="s">
        <v>200</v>
      </c>
      <c r="B162" s="264"/>
      <c r="C162" s="23">
        <f>SUM(C157:C160)</f>
        <v>0</v>
      </c>
      <c r="D162" s="265">
        <f>SUM(D157:E160)</f>
        <v>0</v>
      </c>
      <c r="E162" s="266"/>
    </row>
    <row r="163" spans="1:5" ht="39" customHeight="1" thickBot="1">
      <c r="A163" s="234" t="s">
        <v>205</v>
      </c>
      <c r="B163" s="235"/>
      <c r="C163" s="235"/>
      <c r="D163" s="74">
        <f>D162+C162</f>
        <v>0</v>
      </c>
      <c r="E163" s="75" t="s">
        <v>14</v>
      </c>
    </row>
    <row r="164" spans="1:5" ht="16.5" thickTop="1" thickBot="1"/>
    <row r="165" spans="1:5" ht="26.25" customHeight="1" thickTop="1">
      <c r="A165" s="247" t="s">
        <v>213</v>
      </c>
      <c r="B165" s="248"/>
      <c r="C165" s="248"/>
      <c r="D165" s="248"/>
      <c r="E165" s="249"/>
    </row>
    <row r="166" spans="1:5" ht="39" customHeight="1">
      <c r="A166" s="161" t="s">
        <v>198</v>
      </c>
      <c r="B166" s="176"/>
      <c r="C166" s="176"/>
      <c r="D166" s="176"/>
      <c r="E166" s="177"/>
    </row>
    <row r="167" spans="1:5" ht="15.75">
      <c r="A167" s="236" t="s">
        <v>206</v>
      </c>
      <c r="B167" s="237"/>
      <c r="C167" s="237"/>
      <c r="D167" s="237"/>
      <c r="E167" s="238"/>
    </row>
    <row r="168" spans="1:5" ht="15.75">
      <c r="A168" s="236" t="s">
        <v>207</v>
      </c>
      <c r="B168" s="237"/>
      <c r="C168" s="237"/>
      <c r="D168" s="237"/>
      <c r="E168" s="238"/>
    </row>
    <row r="169" spans="1:5" ht="39.75" customHeight="1">
      <c r="A169" s="161" t="s">
        <v>208</v>
      </c>
      <c r="B169" s="176"/>
      <c r="C169" s="176"/>
      <c r="D169" s="176"/>
      <c r="E169" s="177"/>
    </row>
    <row r="170" spans="1:5" ht="32.25" customHeight="1">
      <c r="A170" s="161" t="s">
        <v>209</v>
      </c>
      <c r="B170" s="176"/>
      <c r="C170" s="176"/>
      <c r="D170" s="176"/>
      <c r="E170" s="177"/>
    </row>
    <row r="171" spans="1:5" ht="30.75" customHeight="1">
      <c r="A171" s="161" t="s">
        <v>210</v>
      </c>
      <c r="B171" s="176"/>
      <c r="C171" s="176"/>
      <c r="D171" s="176"/>
      <c r="E171" s="177"/>
    </row>
    <row r="172" spans="1:5" ht="71.25" customHeight="1">
      <c r="A172" s="161" t="s">
        <v>211</v>
      </c>
      <c r="B172" s="176"/>
      <c r="C172" s="176"/>
      <c r="D172" s="176"/>
      <c r="E172" s="177"/>
    </row>
    <row r="173" spans="1:5" ht="12" customHeight="1">
      <c r="A173" s="270"/>
      <c r="B173" s="271"/>
      <c r="C173" s="271"/>
      <c r="D173" s="271"/>
      <c r="E173" s="272"/>
    </row>
    <row r="174" spans="1:5" ht="28.5" customHeight="1">
      <c r="A174" s="188" t="s">
        <v>214</v>
      </c>
      <c r="B174" s="189"/>
      <c r="C174" s="189"/>
      <c r="D174" s="100"/>
      <c r="E174" s="6" t="s">
        <v>14</v>
      </c>
    </row>
    <row r="175" spans="1:5" ht="33" customHeight="1" thickBot="1">
      <c r="A175" s="234" t="s">
        <v>212</v>
      </c>
      <c r="B175" s="235"/>
      <c r="C175" s="235"/>
      <c r="D175" s="84">
        <f>B174*0.25</f>
        <v>0</v>
      </c>
      <c r="E175" s="85" t="s">
        <v>14</v>
      </c>
    </row>
    <row r="176" spans="1:5" ht="16.5" thickTop="1" thickBot="1"/>
    <row r="177" spans="1:5" ht="24.75" customHeight="1" thickTop="1">
      <c r="A177" s="247" t="s">
        <v>215</v>
      </c>
      <c r="B177" s="248"/>
      <c r="C177" s="248"/>
      <c r="D177" s="248"/>
      <c r="E177" s="249"/>
    </row>
    <row r="178" spans="1:5" ht="15.75">
      <c r="A178" s="236" t="s">
        <v>218</v>
      </c>
      <c r="B178" s="237"/>
      <c r="C178" s="237"/>
      <c r="D178" s="277"/>
      <c r="E178" s="278"/>
    </row>
    <row r="179" spans="1:5" ht="15.75">
      <c r="A179" s="77" t="s">
        <v>219</v>
      </c>
      <c r="B179" s="13" t="s">
        <v>221</v>
      </c>
      <c r="C179" s="13" t="s">
        <v>223</v>
      </c>
      <c r="D179" s="86"/>
      <c r="E179" s="87"/>
    </row>
    <row r="180" spans="1:5" ht="15.75">
      <c r="A180" s="77" t="s">
        <v>220</v>
      </c>
      <c r="B180" s="121" t="s">
        <v>222</v>
      </c>
      <c r="C180" s="13" t="s">
        <v>224</v>
      </c>
      <c r="D180" s="86"/>
      <c r="E180" s="87"/>
    </row>
    <row r="181" spans="1:5" ht="15.75">
      <c r="A181" s="77" t="s">
        <v>225</v>
      </c>
      <c r="B181" s="13" t="s">
        <v>226</v>
      </c>
      <c r="C181" s="13" t="s">
        <v>227</v>
      </c>
      <c r="D181" s="86"/>
      <c r="E181" s="87"/>
    </row>
    <row r="182" spans="1:5" ht="15.75">
      <c r="A182" s="236" t="s">
        <v>228</v>
      </c>
      <c r="B182" s="237"/>
      <c r="C182" s="237"/>
      <c r="D182" s="273"/>
      <c r="E182" s="274"/>
    </row>
    <row r="183" spans="1:5" ht="31.5">
      <c r="A183" s="236" t="s">
        <v>229</v>
      </c>
      <c r="B183" s="237"/>
      <c r="C183" s="55" t="s">
        <v>231</v>
      </c>
      <c r="D183" s="100"/>
      <c r="E183" s="6" t="s">
        <v>14</v>
      </c>
    </row>
    <row r="184" spans="1:5" ht="30">
      <c r="A184" s="236" t="s">
        <v>230</v>
      </c>
      <c r="B184" s="237"/>
      <c r="C184" s="71" t="s">
        <v>232</v>
      </c>
      <c r="D184" s="100"/>
      <c r="E184" s="6" t="s">
        <v>14</v>
      </c>
    </row>
    <row r="185" spans="1:5" ht="31.5" customHeight="1" thickBot="1">
      <c r="A185" s="234" t="s">
        <v>233</v>
      </c>
      <c r="B185" s="235"/>
      <c r="C185" s="235"/>
      <c r="D185" s="84">
        <f>D183+(D184*1.25)</f>
        <v>0</v>
      </c>
      <c r="E185" s="85" t="s">
        <v>14</v>
      </c>
    </row>
    <row r="186" spans="1:5" ht="15.75" thickTop="1"/>
    <row r="187" spans="1:5" ht="46.5" customHeight="1" thickBot="1">
      <c r="A187" s="275" t="s">
        <v>234</v>
      </c>
      <c r="B187" s="276"/>
      <c r="C187" s="276"/>
      <c r="D187" s="88">
        <f>D185+D175+D163+D147+D122+D113+D69</f>
        <v>0</v>
      </c>
      <c r="E187" s="89" t="s">
        <v>14</v>
      </c>
    </row>
    <row r="188" spans="1:5" ht="15.75" thickTop="1"/>
  </sheetData>
  <mergeCells count="143">
    <mergeCell ref="A182:E182"/>
    <mergeCell ref="A183:B183"/>
    <mergeCell ref="A184:B184"/>
    <mergeCell ref="A185:C185"/>
    <mergeCell ref="A187:C187"/>
    <mergeCell ref="A175:C175"/>
    <mergeCell ref="A174:C174"/>
    <mergeCell ref="A177:E177"/>
    <mergeCell ref="A178:E178"/>
    <mergeCell ref="A169:E169"/>
    <mergeCell ref="A170:E170"/>
    <mergeCell ref="A171:E171"/>
    <mergeCell ref="A172:E172"/>
    <mergeCell ref="A173:E173"/>
    <mergeCell ref="A163:C163"/>
    <mergeCell ref="A165:E165"/>
    <mergeCell ref="A166:E166"/>
    <mergeCell ref="A167:E167"/>
    <mergeCell ref="A168:E168"/>
    <mergeCell ref="D159:E159"/>
    <mergeCell ref="D160:E160"/>
    <mergeCell ref="D161:E161"/>
    <mergeCell ref="A162:B162"/>
    <mergeCell ref="D162:E162"/>
    <mergeCell ref="A152:E152"/>
    <mergeCell ref="B156:C156"/>
    <mergeCell ref="D156:E156"/>
    <mergeCell ref="D157:E157"/>
    <mergeCell ref="D158:E158"/>
    <mergeCell ref="A153:E153"/>
    <mergeCell ref="A154:E154"/>
    <mergeCell ref="A155:E155"/>
    <mergeCell ref="A147:C147"/>
    <mergeCell ref="A149:E149"/>
    <mergeCell ref="A150:E150"/>
    <mergeCell ref="A151:E151"/>
    <mergeCell ref="C136:E136"/>
    <mergeCell ref="A136:B136"/>
    <mergeCell ref="A139:B139"/>
    <mergeCell ref="C140:E140"/>
    <mergeCell ref="A137:A138"/>
    <mergeCell ref="B137:B138"/>
    <mergeCell ref="C137:E137"/>
    <mergeCell ref="C126:E126"/>
    <mergeCell ref="A131:E131"/>
    <mergeCell ref="A134:C134"/>
    <mergeCell ref="A135:E135"/>
    <mergeCell ref="A140:B140"/>
    <mergeCell ref="C118:E118"/>
    <mergeCell ref="A122:C122"/>
    <mergeCell ref="A125:E125"/>
    <mergeCell ref="A113:C113"/>
    <mergeCell ref="C114:E114"/>
    <mergeCell ref="A115:C115"/>
    <mergeCell ref="A117:E117"/>
    <mergeCell ref="A124:E124"/>
    <mergeCell ref="A107:B108"/>
    <mergeCell ref="C107:E107"/>
    <mergeCell ref="C93:E93"/>
    <mergeCell ref="A103:C103"/>
    <mergeCell ref="A105:E105"/>
    <mergeCell ref="C106:E106"/>
    <mergeCell ref="A110:B110"/>
    <mergeCell ref="A106:B106"/>
    <mergeCell ref="A109:B109"/>
    <mergeCell ref="C108:E108"/>
    <mergeCell ref="A87:B87"/>
    <mergeCell ref="A90:C90"/>
    <mergeCell ref="A92:E92"/>
    <mergeCell ref="A82:B82"/>
    <mergeCell ref="B77:B78"/>
    <mergeCell ref="A79:C79"/>
    <mergeCell ref="A84:B84"/>
    <mergeCell ref="A85:B85"/>
    <mergeCell ref="C83:E83"/>
    <mergeCell ref="C84:E84"/>
    <mergeCell ref="C85:E85"/>
    <mergeCell ref="A86:B86"/>
    <mergeCell ref="C77:E78"/>
    <mergeCell ref="A81:E81"/>
    <mergeCell ref="C82:E82"/>
    <mergeCell ref="A83:B83"/>
    <mergeCell ref="A47:C47"/>
    <mergeCell ref="A48:E48"/>
    <mergeCell ref="A49:E49"/>
    <mergeCell ref="C50:E50"/>
    <mergeCell ref="A54:C54"/>
    <mergeCell ref="A32:E32"/>
    <mergeCell ref="A33:E33"/>
    <mergeCell ref="C34:E34"/>
    <mergeCell ref="A23:E23"/>
    <mergeCell ref="A30:C30"/>
    <mergeCell ref="A28:C28"/>
    <mergeCell ref="A29:E29"/>
    <mergeCell ref="A71:E71"/>
    <mergeCell ref="B75:B76"/>
    <mergeCell ref="C74:E74"/>
    <mergeCell ref="A69:C69"/>
    <mergeCell ref="A73:E73"/>
    <mergeCell ref="A56:E56"/>
    <mergeCell ref="C57:E57"/>
    <mergeCell ref="A55:E55"/>
    <mergeCell ref="A58:E58"/>
    <mergeCell ref="A60:C60"/>
    <mergeCell ref="A61:C61"/>
    <mergeCell ref="A62:C62"/>
    <mergeCell ref="A63:C63"/>
    <mergeCell ref="A64:E64"/>
    <mergeCell ref="A72:E72"/>
    <mergeCell ref="A67:B67"/>
    <mergeCell ref="A66:B66"/>
    <mergeCell ref="A65:E65"/>
    <mergeCell ref="C66:E66"/>
    <mergeCell ref="A68:C68"/>
    <mergeCell ref="A1:E1"/>
    <mergeCell ref="A3:E3"/>
    <mergeCell ref="C7:E7"/>
    <mergeCell ref="A11:A12"/>
    <mergeCell ref="A5:E5"/>
    <mergeCell ref="A4:E4"/>
    <mergeCell ref="A17:C17"/>
    <mergeCell ref="A19:E19"/>
    <mergeCell ref="B6:E6"/>
    <mergeCell ref="C8:E8"/>
    <mergeCell ref="C9:E9"/>
    <mergeCell ref="C10:E10"/>
    <mergeCell ref="A18:E18"/>
    <mergeCell ref="H44:I44"/>
    <mergeCell ref="G40:I40"/>
    <mergeCell ref="A2:E2"/>
    <mergeCell ref="A43:E43"/>
    <mergeCell ref="B35:B36"/>
    <mergeCell ref="A37:E37"/>
    <mergeCell ref="C35:E36"/>
    <mergeCell ref="A35:A36"/>
    <mergeCell ref="A38:E38"/>
    <mergeCell ref="A21:A22"/>
    <mergeCell ref="C21:E22"/>
    <mergeCell ref="A24:E24"/>
    <mergeCell ref="A44:E44"/>
    <mergeCell ref="A42:C42"/>
    <mergeCell ref="C20:E20"/>
    <mergeCell ref="B21:B22"/>
  </mergeCells>
  <dataValidations count="1">
    <dataValidation type="list" allowBlank="1" showInputMessage="1" showErrorMessage="1" sqref="D138">
      <formula1>$F$138:$F$139</formula1>
    </dataValidation>
  </dataValidation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dimension ref="A1:N123"/>
  <sheetViews>
    <sheetView workbookViewId="0">
      <selection activeCell="R23" sqref="R23"/>
    </sheetView>
  </sheetViews>
  <sheetFormatPr defaultRowHeight="15"/>
  <sheetData>
    <row r="1" spans="1:14" s="1" customFormat="1" ht="26.25" customHeight="1">
      <c r="A1" s="172" t="s">
        <v>217</v>
      </c>
      <c r="B1" s="172"/>
      <c r="C1" s="172"/>
      <c r="D1" s="172"/>
      <c r="E1" s="172"/>
      <c r="F1" s="172"/>
      <c r="G1" s="172"/>
      <c r="H1" s="172"/>
      <c r="I1" s="172"/>
      <c r="J1" s="172"/>
      <c r="K1" s="172"/>
      <c r="L1" s="172"/>
      <c r="M1" s="172"/>
      <c r="N1" s="107"/>
    </row>
    <row r="2" spans="1:14" s="1" customFormat="1">
      <c r="A2" s="107"/>
      <c r="N2" s="107"/>
    </row>
    <row r="3" spans="1:14">
      <c r="A3" s="107"/>
      <c r="N3" s="107"/>
    </row>
    <row r="4" spans="1:14">
      <c r="A4" s="107"/>
      <c r="N4" s="107"/>
    </row>
    <row r="5" spans="1:14">
      <c r="A5" s="107"/>
      <c r="N5" s="107"/>
    </row>
    <row r="6" spans="1:14">
      <c r="A6" s="107"/>
      <c r="N6" s="107"/>
    </row>
    <row r="7" spans="1:14">
      <c r="A7" s="107"/>
      <c r="N7" s="107"/>
    </row>
    <row r="8" spans="1:14">
      <c r="A8" s="107"/>
      <c r="N8" s="107"/>
    </row>
    <row r="9" spans="1:14">
      <c r="A9" s="107"/>
      <c r="N9" s="107"/>
    </row>
    <row r="10" spans="1:14">
      <c r="A10" s="107"/>
      <c r="N10" s="107"/>
    </row>
    <row r="11" spans="1:14">
      <c r="A11" s="107"/>
      <c r="N11" s="107"/>
    </row>
    <row r="12" spans="1:14">
      <c r="A12" s="107"/>
      <c r="N12" s="107"/>
    </row>
    <row r="13" spans="1:14">
      <c r="A13" s="107"/>
      <c r="N13" s="107"/>
    </row>
    <row r="14" spans="1:14">
      <c r="A14" s="107"/>
      <c r="N14" s="107"/>
    </row>
    <row r="15" spans="1:14">
      <c r="A15" s="107"/>
      <c r="N15" s="107"/>
    </row>
    <row r="16" spans="1:14">
      <c r="A16" s="107"/>
      <c r="N16" s="107"/>
    </row>
    <row r="17" spans="1:14">
      <c r="A17" s="107"/>
      <c r="N17" s="107"/>
    </row>
    <row r="18" spans="1:14">
      <c r="A18" s="107"/>
      <c r="N18" s="107"/>
    </row>
    <row r="19" spans="1:14">
      <c r="A19" s="107"/>
      <c r="N19" s="107"/>
    </row>
    <row r="20" spans="1:14">
      <c r="A20" s="107"/>
      <c r="N20" s="107"/>
    </row>
    <row r="21" spans="1:14">
      <c r="A21" s="107"/>
      <c r="N21" s="107"/>
    </row>
    <row r="22" spans="1:14">
      <c r="A22" s="107"/>
      <c r="N22" s="107"/>
    </row>
    <row r="23" spans="1:14">
      <c r="A23" s="107"/>
      <c r="N23" s="107"/>
    </row>
    <row r="24" spans="1:14">
      <c r="A24" s="107"/>
      <c r="N24" s="107"/>
    </row>
    <row r="25" spans="1:14">
      <c r="A25" s="107"/>
      <c r="N25" s="107"/>
    </row>
    <row r="26" spans="1:14">
      <c r="A26" s="107"/>
      <c r="N26" s="107"/>
    </row>
    <row r="27" spans="1:14">
      <c r="A27" s="107"/>
      <c r="N27" s="107"/>
    </row>
    <row r="28" spans="1:14">
      <c r="A28" s="107"/>
      <c r="N28" s="107"/>
    </row>
    <row r="29" spans="1:14">
      <c r="A29" s="107"/>
      <c r="N29" s="107"/>
    </row>
    <row r="30" spans="1:14">
      <c r="A30" s="107"/>
      <c r="N30" s="107"/>
    </row>
    <row r="31" spans="1:14">
      <c r="N31" s="107"/>
    </row>
    <row r="32" spans="1:14">
      <c r="N32" s="107"/>
    </row>
    <row r="33" spans="14:14">
      <c r="N33" s="107"/>
    </row>
    <row r="34" spans="14:14">
      <c r="N34" s="107"/>
    </row>
    <row r="35" spans="14:14">
      <c r="N35" s="107"/>
    </row>
    <row r="36" spans="14:14">
      <c r="N36" s="107"/>
    </row>
    <row r="37" spans="14:14">
      <c r="N37" s="107"/>
    </row>
    <row r="38" spans="14:14">
      <c r="N38" s="107"/>
    </row>
    <row r="39" spans="14:14">
      <c r="N39" s="107"/>
    </row>
    <row r="40" spans="14:14">
      <c r="N40" s="107"/>
    </row>
    <row r="41" spans="14:14">
      <c r="N41" s="107"/>
    </row>
    <row r="42" spans="14:14">
      <c r="N42" s="107"/>
    </row>
    <row r="43" spans="14:14">
      <c r="N43" s="107"/>
    </row>
    <row r="44" spans="14:14">
      <c r="N44" s="107"/>
    </row>
    <row r="45" spans="14:14">
      <c r="N45" s="107"/>
    </row>
    <row r="46" spans="14:14">
      <c r="N46" s="107"/>
    </row>
    <row r="47" spans="14:14">
      <c r="N47" s="107"/>
    </row>
    <row r="48" spans="14:14">
      <c r="N48" s="107"/>
    </row>
    <row r="49" spans="14:14">
      <c r="N49" s="107"/>
    </row>
    <row r="50" spans="14:14">
      <c r="N50" s="107"/>
    </row>
    <row r="51" spans="14:14">
      <c r="N51" s="107"/>
    </row>
    <row r="52" spans="14:14">
      <c r="N52" s="107"/>
    </row>
    <row r="53" spans="14:14">
      <c r="N53" s="107"/>
    </row>
    <row r="54" spans="14:14">
      <c r="N54" s="107"/>
    </row>
    <row r="55" spans="14:14">
      <c r="N55" s="107"/>
    </row>
    <row r="56" spans="14:14">
      <c r="N56" s="107"/>
    </row>
    <row r="57" spans="14:14">
      <c r="N57" s="107"/>
    </row>
    <row r="58" spans="14:14">
      <c r="N58" s="107"/>
    </row>
    <row r="59" spans="14:14">
      <c r="N59" s="107"/>
    </row>
    <row r="60" spans="14:14">
      <c r="N60" s="107"/>
    </row>
    <row r="61" spans="14:14">
      <c r="N61" s="107"/>
    </row>
    <row r="62" spans="14:14">
      <c r="N62" s="107"/>
    </row>
    <row r="63" spans="14:14">
      <c r="N63" s="107"/>
    </row>
    <row r="64" spans="14:14">
      <c r="N64" s="107"/>
    </row>
    <row r="65" spans="14:14">
      <c r="N65" s="107"/>
    </row>
    <row r="66" spans="14:14">
      <c r="N66" s="107"/>
    </row>
    <row r="67" spans="14:14">
      <c r="N67" s="107"/>
    </row>
    <row r="68" spans="14:14">
      <c r="N68" s="107"/>
    </row>
    <row r="69" spans="14:14">
      <c r="N69" s="107"/>
    </row>
    <row r="70" spans="14:14">
      <c r="N70" s="107"/>
    </row>
    <row r="71" spans="14:14">
      <c r="N71" s="107"/>
    </row>
    <row r="72" spans="14:14">
      <c r="N72" s="107"/>
    </row>
    <row r="73" spans="14:14">
      <c r="N73" s="107"/>
    </row>
    <row r="74" spans="14:14">
      <c r="N74" s="107"/>
    </row>
    <row r="75" spans="14:14">
      <c r="N75" s="107"/>
    </row>
    <row r="76" spans="14:14">
      <c r="N76" s="107"/>
    </row>
    <row r="77" spans="14:14">
      <c r="N77" s="107"/>
    </row>
    <row r="78" spans="14:14">
      <c r="N78" s="107"/>
    </row>
    <row r="79" spans="14:14">
      <c r="N79" s="107"/>
    </row>
    <row r="80" spans="14:14">
      <c r="N80" s="107"/>
    </row>
    <row r="81" spans="14:14">
      <c r="N81" s="107"/>
    </row>
    <row r="82" spans="14:14">
      <c r="N82" s="107"/>
    </row>
    <row r="83" spans="14:14">
      <c r="N83" s="107"/>
    </row>
    <row r="84" spans="14:14">
      <c r="N84" s="107"/>
    </row>
    <row r="85" spans="14:14">
      <c r="N85" s="107"/>
    </row>
    <row r="86" spans="14:14">
      <c r="N86" s="107"/>
    </row>
    <row r="87" spans="14:14">
      <c r="N87" s="107"/>
    </row>
    <row r="88" spans="14:14">
      <c r="N88" s="107"/>
    </row>
    <row r="89" spans="14:14">
      <c r="N89" s="107"/>
    </row>
    <row r="90" spans="14:14">
      <c r="N90" s="107"/>
    </row>
    <row r="91" spans="14:14">
      <c r="N91" s="107"/>
    </row>
    <row r="92" spans="14:14">
      <c r="N92" s="107"/>
    </row>
    <row r="93" spans="14:14">
      <c r="N93" s="107"/>
    </row>
    <row r="94" spans="14:14">
      <c r="N94" s="107"/>
    </row>
    <row r="95" spans="14:14">
      <c r="N95" s="107"/>
    </row>
    <row r="96" spans="14:14">
      <c r="N96" s="107"/>
    </row>
    <row r="97" spans="14:14">
      <c r="N97" s="107"/>
    </row>
    <row r="98" spans="14:14">
      <c r="N98" s="107"/>
    </row>
    <row r="99" spans="14:14">
      <c r="N99" s="107"/>
    </row>
    <row r="100" spans="14:14">
      <c r="N100" s="107"/>
    </row>
    <row r="101" spans="14:14">
      <c r="N101" s="107"/>
    </row>
    <row r="102" spans="14:14">
      <c r="N102" s="107"/>
    </row>
    <row r="103" spans="14:14">
      <c r="N103" s="107"/>
    </row>
    <row r="104" spans="14:14">
      <c r="N104" s="107"/>
    </row>
    <row r="105" spans="14:14">
      <c r="N105" s="107"/>
    </row>
    <row r="106" spans="14:14">
      <c r="N106" s="107"/>
    </row>
    <row r="107" spans="14:14">
      <c r="N107" s="107"/>
    </row>
    <row r="108" spans="14:14">
      <c r="N108" s="107"/>
    </row>
    <row r="109" spans="14:14">
      <c r="N109" s="107"/>
    </row>
    <row r="110" spans="14:14">
      <c r="N110" s="107"/>
    </row>
    <row r="111" spans="14:14">
      <c r="N111" s="107"/>
    </row>
    <row r="112" spans="14:14">
      <c r="N112" s="107"/>
    </row>
    <row r="113" spans="1:14">
      <c r="N113" s="107"/>
    </row>
    <row r="114" spans="1:14">
      <c r="N114" s="107"/>
    </row>
    <row r="115" spans="1:14">
      <c r="N115" s="107"/>
    </row>
    <row r="116" spans="1:14">
      <c r="N116" s="107"/>
    </row>
    <row r="117" spans="1:14">
      <c r="N117" s="107"/>
    </row>
    <row r="118" spans="1:14">
      <c r="N118" s="107"/>
    </row>
    <row r="119" spans="1:14">
      <c r="N119" s="107"/>
    </row>
    <row r="120" spans="1:14">
      <c r="N120" s="107"/>
    </row>
    <row r="121" spans="1:14">
      <c r="N121" s="107"/>
    </row>
    <row r="122" spans="1:14">
      <c r="N122" s="107"/>
    </row>
    <row r="123" spans="1:14" ht="39.75" customHeight="1">
      <c r="A123" s="107"/>
      <c r="B123" s="107"/>
      <c r="C123" s="107"/>
      <c r="D123" s="107"/>
      <c r="E123" s="107"/>
      <c r="F123" s="107"/>
      <c r="G123" s="107"/>
      <c r="H123" s="107"/>
      <c r="I123" s="107"/>
      <c r="J123" s="107"/>
      <c r="K123" s="107"/>
      <c r="L123" s="107"/>
      <c r="M123" s="107"/>
      <c r="N123" s="107"/>
    </row>
  </sheetData>
  <mergeCells count="1">
    <mergeCell ref="A1:M1"/>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dimension ref="A1:L23"/>
  <sheetViews>
    <sheetView workbookViewId="0">
      <selection activeCell="A9" sqref="A9:K9"/>
    </sheetView>
  </sheetViews>
  <sheetFormatPr defaultRowHeight="15"/>
  <sheetData>
    <row r="1" spans="1:12" ht="37.5" customHeight="1">
      <c r="A1" s="285" t="s">
        <v>216</v>
      </c>
      <c r="B1" s="285"/>
      <c r="C1" s="285"/>
      <c r="D1" s="285"/>
      <c r="E1" s="285"/>
      <c r="F1" s="285"/>
      <c r="G1" s="285"/>
      <c r="H1" s="285"/>
      <c r="I1" s="285"/>
      <c r="J1" s="285"/>
      <c r="K1" s="285"/>
      <c r="L1" s="120"/>
    </row>
    <row r="2" spans="1:12" ht="65.25" customHeight="1">
      <c r="A2" s="281" t="s">
        <v>24</v>
      </c>
      <c r="B2" s="281"/>
      <c r="C2" s="281"/>
      <c r="D2" s="281"/>
      <c r="E2" s="281"/>
      <c r="F2" s="281"/>
      <c r="G2" s="281"/>
      <c r="H2" s="281"/>
      <c r="I2" s="281"/>
      <c r="J2" s="281"/>
      <c r="K2" s="281"/>
      <c r="L2" s="120"/>
    </row>
    <row r="3" spans="1:12" ht="72" customHeight="1">
      <c r="A3" s="279" t="s">
        <v>25</v>
      </c>
      <c r="B3" s="279"/>
      <c r="C3" s="279"/>
      <c r="D3" s="279"/>
      <c r="E3" s="279"/>
      <c r="F3" s="279"/>
      <c r="G3" s="279"/>
      <c r="H3" s="279"/>
      <c r="I3" s="279"/>
      <c r="J3" s="279"/>
      <c r="K3" s="279"/>
      <c r="L3" s="120"/>
    </row>
    <row r="4" spans="1:12" ht="63" customHeight="1">
      <c r="A4" s="282" t="s">
        <v>42</v>
      </c>
      <c r="B4" s="282"/>
      <c r="C4" s="282"/>
      <c r="D4" s="282"/>
      <c r="E4" s="282"/>
      <c r="F4" s="282"/>
      <c r="G4" s="282"/>
      <c r="H4" s="282"/>
      <c r="I4" s="282"/>
      <c r="J4" s="282"/>
      <c r="K4" s="282"/>
      <c r="L4" s="120"/>
    </row>
    <row r="5" spans="1:12" ht="82.5" customHeight="1">
      <c r="A5" s="283" t="s">
        <v>59</v>
      </c>
      <c r="B5" s="283"/>
      <c r="C5" s="283"/>
      <c r="D5" s="283"/>
      <c r="E5" s="283"/>
      <c r="F5" s="283"/>
      <c r="G5" s="283"/>
      <c r="H5" s="283"/>
      <c r="I5" s="283"/>
      <c r="J5" s="283"/>
      <c r="K5" s="283"/>
      <c r="L5" s="120"/>
    </row>
    <row r="6" spans="1:12" ht="61.5" customHeight="1">
      <c r="A6" s="279" t="s">
        <v>60</v>
      </c>
      <c r="B6" s="279"/>
      <c r="C6" s="279"/>
      <c r="D6" s="279"/>
      <c r="E6" s="279"/>
      <c r="F6" s="279"/>
      <c r="G6" s="279"/>
      <c r="H6" s="279"/>
      <c r="I6" s="279"/>
      <c r="J6" s="279"/>
      <c r="K6" s="279"/>
      <c r="L6" s="120"/>
    </row>
    <row r="7" spans="1:12" ht="39.75" customHeight="1">
      <c r="A7" s="279" t="s">
        <v>81</v>
      </c>
      <c r="B7" s="279"/>
      <c r="C7" s="279"/>
      <c r="D7" s="279"/>
      <c r="E7" s="279"/>
      <c r="F7" s="279"/>
      <c r="G7" s="279"/>
      <c r="H7" s="279"/>
      <c r="I7" s="279"/>
      <c r="J7" s="279"/>
      <c r="K7" s="279"/>
      <c r="L7" s="120"/>
    </row>
    <row r="8" spans="1:12" ht="15.75">
      <c r="A8" s="280" t="s">
        <v>82</v>
      </c>
      <c r="B8" s="280"/>
      <c r="C8" s="280"/>
      <c r="D8" s="280"/>
      <c r="E8" s="280"/>
      <c r="F8" s="280"/>
      <c r="G8" s="280"/>
      <c r="H8" s="280"/>
      <c r="I8" s="280"/>
      <c r="J8" s="280"/>
      <c r="K8" s="280"/>
      <c r="L8" s="120"/>
    </row>
    <row r="9" spans="1:12" ht="66" customHeight="1">
      <c r="A9" s="279" t="s">
        <v>83</v>
      </c>
      <c r="B9" s="279"/>
      <c r="C9" s="279"/>
      <c r="D9" s="279"/>
      <c r="E9" s="279"/>
      <c r="F9" s="279"/>
      <c r="G9" s="279"/>
      <c r="H9" s="279"/>
      <c r="I9" s="279"/>
      <c r="J9" s="279"/>
      <c r="K9" s="279"/>
      <c r="L9" s="120"/>
    </row>
    <row r="10" spans="1:12" ht="15.75">
      <c r="A10" s="284" t="s">
        <v>86</v>
      </c>
      <c r="B10" s="284"/>
      <c r="C10" s="284"/>
      <c r="D10" s="284"/>
      <c r="E10" s="284"/>
      <c r="F10" s="284"/>
      <c r="G10" s="284"/>
      <c r="H10" s="284"/>
      <c r="I10" s="284"/>
      <c r="J10" s="284"/>
      <c r="K10" s="284"/>
      <c r="L10" s="120"/>
    </row>
    <row r="11" spans="1:12" ht="54" customHeight="1">
      <c r="A11" s="279" t="s">
        <v>85</v>
      </c>
      <c r="B11" s="279"/>
      <c r="C11" s="279"/>
      <c r="D11" s="279"/>
      <c r="E11" s="279"/>
      <c r="F11" s="279"/>
      <c r="G11" s="279"/>
      <c r="H11" s="279"/>
      <c r="I11" s="279"/>
      <c r="J11" s="279"/>
      <c r="K11" s="279"/>
      <c r="L11" s="120"/>
    </row>
    <row r="12" spans="1:12" ht="32.25" customHeight="1">
      <c r="A12" s="279" t="s">
        <v>87</v>
      </c>
      <c r="B12" s="279"/>
      <c r="C12" s="279"/>
      <c r="D12" s="279"/>
      <c r="E12" s="279"/>
      <c r="F12" s="279"/>
      <c r="G12" s="279"/>
      <c r="H12" s="279"/>
      <c r="I12" s="279"/>
      <c r="J12" s="279"/>
      <c r="K12" s="279"/>
      <c r="L12" s="120"/>
    </row>
    <row r="13" spans="1:12" ht="80.25" customHeight="1">
      <c r="A13" s="279" t="s">
        <v>88</v>
      </c>
      <c r="B13" s="279"/>
      <c r="C13" s="279"/>
      <c r="D13" s="279"/>
      <c r="E13" s="279"/>
      <c r="F13" s="279"/>
      <c r="G13" s="279"/>
      <c r="H13" s="279"/>
      <c r="I13" s="279"/>
      <c r="J13" s="279"/>
      <c r="K13" s="279"/>
      <c r="L13" s="120"/>
    </row>
    <row r="14" spans="1:12" ht="15.75">
      <c r="A14" s="280" t="s">
        <v>89</v>
      </c>
      <c r="B14" s="280"/>
      <c r="C14" s="280"/>
      <c r="D14" s="280"/>
      <c r="E14" s="280"/>
      <c r="F14" s="280"/>
      <c r="G14" s="280"/>
      <c r="H14" s="280"/>
      <c r="I14" s="280"/>
      <c r="J14" s="280"/>
      <c r="K14" s="280"/>
      <c r="L14" s="120"/>
    </row>
    <row r="15" spans="1:12" ht="30.75" customHeight="1">
      <c r="A15" s="279" t="s">
        <v>90</v>
      </c>
      <c r="B15" s="279"/>
      <c r="C15" s="279"/>
      <c r="D15" s="279"/>
      <c r="E15" s="279"/>
      <c r="F15" s="279"/>
      <c r="G15" s="279"/>
      <c r="H15" s="279"/>
      <c r="I15" s="279"/>
      <c r="J15" s="279"/>
      <c r="K15" s="279"/>
      <c r="L15" s="120"/>
    </row>
    <row r="16" spans="1:12" ht="15.75">
      <c r="A16" s="280" t="s">
        <v>91</v>
      </c>
      <c r="B16" s="280"/>
      <c r="C16" s="280"/>
      <c r="D16" s="280"/>
      <c r="E16" s="280"/>
      <c r="F16" s="280"/>
      <c r="G16" s="280"/>
      <c r="H16" s="280"/>
      <c r="I16" s="280"/>
      <c r="J16" s="280"/>
      <c r="K16" s="280"/>
      <c r="L16" s="120"/>
    </row>
    <row r="17" spans="1:12" ht="32.25" customHeight="1">
      <c r="A17" s="279" t="s">
        <v>92</v>
      </c>
      <c r="B17" s="279"/>
      <c r="C17" s="279"/>
      <c r="D17" s="279"/>
      <c r="E17" s="279"/>
      <c r="F17" s="279"/>
      <c r="G17" s="279"/>
      <c r="H17" s="279"/>
      <c r="I17" s="279"/>
      <c r="J17" s="279"/>
      <c r="K17" s="279"/>
      <c r="L17" s="120"/>
    </row>
    <row r="18" spans="1:12" ht="32.25" customHeight="1">
      <c r="A18" s="279" t="s">
        <v>112</v>
      </c>
      <c r="B18" s="279"/>
      <c r="C18" s="279"/>
      <c r="D18" s="279"/>
      <c r="E18" s="279"/>
      <c r="F18" s="279"/>
      <c r="G18" s="279"/>
      <c r="H18" s="279"/>
      <c r="I18" s="279"/>
      <c r="J18" s="279"/>
      <c r="K18" s="279"/>
      <c r="L18" s="120"/>
    </row>
    <row r="19" spans="1:12" ht="31.5" customHeight="1">
      <c r="A19" s="282" t="s">
        <v>113</v>
      </c>
      <c r="B19" s="282"/>
      <c r="C19" s="282"/>
      <c r="D19" s="282"/>
      <c r="E19" s="282"/>
      <c r="F19" s="282"/>
      <c r="G19" s="282"/>
      <c r="H19" s="282"/>
      <c r="I19" s="282"/>
      <c r="J19" s="282"/>
      <c r="K19" s="282"/>
      <c r="L19" s="120"/>
    </row>
    <row r="20" spans="1:12" ht="15.75">
      <c r="A20" s="280" t="s">
        <v>150</v>
      </c>
      <c r="B20" s="280"/>
      <c r="C20" s="280"/>
      <c r="D20" s="280"/>
      <c r="E20" s="280"/>
      <c r="F20" s="280"/>
      <c r="G20" s="280"/>
      <c r="H20" s="280"/>
      <c r="I20" s="280"/>
      <c r="J20" s="280"/>
      <c r="K20" s="280"/>
      <c r="L20" s="120"/>
    </row>
    <row r="21" spans="1:12" ht="15.75">
      <c r="A21" s="280" t="s">
        <v>152</v>
      </c>
      <c r="B21" s="280"/>
      <c r="C21" s="280"/>
      <c r="D21" s="280"/>
      <c r="E21" s="280"/>
      <c r="F21" s="280"/>
      <c r="G21" s="280"/>
      <c r="H21" s="280"/>
      <c r="I21" s="280"/>
      <c r="J21" s="280"/>
      <c r="K21" s="280"/>
      <c r="L21" s="120"/>
    </row>
    <row r="22" spans="1:12" ht="65.25" customHeight="1">
      <c r="A22" s="279" t="s">
        <v>170</v>
      </c>
      <c r="B22" s="279"/>
      <c r="C22" s="279"/>
      <c r="D22" s="279"/>
      <c r="E22" s="279"/>
      <c r="F22" s="279"/>
      <c r="G22" s="279"/>
      <c r="H22" s="279"/>
      <c r="I22" s="279"/>
      <c r="J22" s="279"/>
      <c r="K22" s="279"/>
      <c r="L22" s="120"/>
    </row>
    <row r="23" spans="1:12" ht="38.25" customHeight="1">
      <c r="A23" s="120"/>
      <c r="B23" s="120"/>
      <c r="C23" s="120"/>
      <c r="D23" s="120"/>
      <c r="E23" s="120"/>
      <c r="F23" s="120"/>
      <c r="G23" s="120"/>
      <c r="H23" s="120"/>
      <c r="I23" s="120"/>
      <c r="J23" s="120"/>
      <c r="K23" s="120"/>
      <c r="L23" s="120"/>
    </row>
  </sheetData>
  <mergeCells count="22">
    <mergeCell ref="A1:K1"/>
    <mergeCell ref="A16:K16"/>
    <mergeCell ref="A17:K17"/>
    <mergeCell ref="A18:K18"/>
    <mergeCell ref="A21:K21"/>
    <mergeCell ref="A15:K15"/>
    <mergeCell ref="A22:K22"/>
    <mergeCell ref="A7:K7"/>
    <mergeCell ref="A20:K20"/>
    <mergeCell ref="A3:K3"/>
    <mergeCell ref="A2:K2"/>
    <mergeCell ref="A4:K4"/>
    <mergeCell ref="A5:K5"/>
    <mergeCell ref="A6:K6"/>
    <mergeCell ref="A19:K19"/>
    <mergeCell ref="A8:K8"/>
    <mergeCell ref="A9:K9"/>
    <mergeCell ref="A10:K10"/>
    <mergeCell ref="A11:K11"/>
    <mergeCell ref="A12:K12"/>
    <mergeCell ref="A13:K13"/>
    <mergeCell ref="A14:K14"/>
  </mergeCell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Charts</vt:lpstr>
      </vt:variant>
      <vt:variant>
        <vt:i4>1</vt:i4>
      </vt:variant>
    </vt:vector>
  </HeadingPairs>
  <TitlesOfParts>
    <vt:vector size="5" baseType="lpstr">
      <vt:lpstr>Cover</vt:lpstr>
      <vt:lpstr>Calculator</vt:lpstr>
      <vt:lpstr>Tables</vt:lpstr>
      <vt:lpstr>Defintions</vt:lpstr>
      <vt:lpstr>Chart1</vt:lpstr>
    </vt:vector>
  </TitlesOfParts>
  <Company>FKTC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HasanAli</dc:creator>
  <cp:lastModifiedBy>HasanAli</cp:lastModifiedBy>
  <dcterms:created xsi:type="dcterms:W3CDTF">2013-03-20T03:48:04Z</dcterms:created>
  <dcterms:modified xsi:type="dcterms:W3CDTF">2013-03-21T05:05:23Z</dcterms:modified>
</cp:coreProperties>
</file>